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6\ბაზები - 2026\პროაქტიული ინფორმაცია - 2026\II კვარტალი\დოკში ასატვირთი\"/>
    </mc:Choice>
  </mc:AlternateContent>
  <xr:revisionPtr revIDLastSave="0" documentId="13_ncr:1_{292CD657-BBF2-457C-B92B-8A56F54AA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საკუთარი სახსრები" sheetId="3" r:id="rId1"/>
    <sheet name="სახელმწიფო ბიუჯეტი" sheetId="1" r:id="rId2"/>
    <sheet name="გრანტი (BTC Co)" sheetId="4" r:id="rId3"/>
    <sheet name="გრანტი  (GIZ) (GCF)      " sheetId="5" r:id="rId4"/>
  </sheets>
  <definedNames>
    <definedName name="_xlnm.Print_Area" localSheetId="0">'საკუთარი სახსრები'!#REF!</definedName>
    <definedName name="_xlnm.Print_Area" localSheetId="1">'სახელმწიფო ბიუჯეტი'!#REF!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D35" i="5"/>
  <c r="D33" i="5"/>
  <c r="D32" i="5"/>
  <c r="D29" i="5"/>
  <c r="D28" i="5"/>
  <c r="D26" i="5"/>
  <c r="D17" i="5"/>
  <c r="D15" i="5"/>
  <c r="A9" i="5"/>
  <c r="D15" i="4" l="1"/>
  <c r="D14" i="4"/>
  <c r="D12" i="4"/>
  <c r="A9" i="4"/>
  <c r="D88" i="1" l="1"/>
  <c r="D85" i="1"/>
  <c r="D80" i="1"/>
  <c r="D79" i="1"/>
  <c r="D77" i="1"/>
  <c r="D75" i="1"/>
  <c r="D71" i="1"/>
  <c r="D69" i="1"/>
  <c r="D68" i="1"/>
  <c r="D65" i="1"/>
  <c r="D63" i="1"/>
  <c r="D62" i="1"/>
  <c r="D61" i="1"/>
  <c r="D60" i="1"/>
  <c r="D59" i="1"/>
  <c r="D58" i="1"/>
  <c r="D56" i="1"/>
  <c r="D55" i="1"/>
  <c r="D53" i="1"/>
  <c r="D52" i="1"/>
  <c r="D47" i="1"/>
  <c r="D44" i="1"/>
  <c r="D38" i="1"/>
  <c r="D33" i="1"/>
  <c r="D30" i="1"/>
  <c r="D28" i="1"/>
  <c r="D27" i="1"/>
  <c r="D26" i="1"/>
  <c r="D25" i="1"/>
  <c r="D24" i="1"/>
  <c r="D19" i="1"/>
  <c r="D17" i="1"/>
  <c r="D12" i="1"/>
  <c r="D98" i="3" l="1"/>
  <c r="D96" i="3"/>
  <c r="D94" i="3"/>
  <c r="D93" i="3"/>
  <c r="D90" i="3"/>
  <c r="D89" i="3"/>
  <c r="D88" i="3"/>
  <c r="D83" i="3"/>
  <c r="D82" i="3"/>
  <c r="D79" i="3"/>
  <c r="D77" i="3"/>
  <c r="D73" i="3"/>
  <c r="D70" i="3"/>
  <c r="D69" i="3"/>
  <c r="D66" i="3"/>
  <c r="D64" i="3"/>
  <c r="D60" i="3"/>
  <c r="D59" i="3"/>
  <c r="D58" i="3"/>
  <c r="D55" i="3"/>
  <c r="D53" i="3"/>
  <c r="D47" i="3"/>
  <c r="D45" i="3"/>
  <c r="D43" i="3"/>
  <c r="D42" i="3"/>
  <c r="D36" i="3"/>
  <c r="D33" i="3"/>
  <c r="D32" i="3"/>
  <c r="D30" i="3"/>
  <c r="D22" i="3"/>
  <c r="D21" i="3"/>
  <c r="D19" i="3"/>
  <c r="D15" i="3"/>
  <c r="D13" i="3"/>
  <c r="D12" i="3"/>
  <c r="A9" i="3"/>
</calcChain>
</file>

<file path=xl/sharedStrings.xml><?xml version="1.0" encoding="utf-8"?>
<sst xmlns="http://schemas.openxmlformats.org/spreadsheetml/2006/main" count="857" uniqueCount="151">
  <si>
    <t xml:space="preserve">             saxelmwifo Sesyidvebis wliuri gegmis forma</t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</si>
  <si>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</si>
  <si>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</si>
  <si>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</si>
  <si>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</si>
  <si>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</si>
  <si>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</si>
  <si>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</si>
  <si>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</si>
  <si>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</si>
  <si>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</si>
  <si>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</si>
  <si>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</si>
  <si>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</si>
  <si>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034 00000</t>
  </si>
  <si>
    <t>metyeveobisa da tyekafvis produqtebi</t>
  </si>
  <si>
    <t>g.S</t>
  </si>
  <si>
    <t>I kv</t>
  </si>
  <si>
    <t>I-IV kv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</si>
  <si>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</si>
  <si>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091 00000</t>
  </si>
  <si>
    <t xml:space="preserve">sawvavi  </t>
  </si>
  <si>
    <t>k.t</t>
  </si>
  <si>
    <t>konsolidirebuli tenderi</t>
  </si>
  <si>
    <t>092 00000</t>
  </si>
  <si>
    <t>navTobi, qvanaxSiri da navTobproduqtebi</t>
  </si>
  <si>
    <t>sxvadasxva sakvebi produqtebi</t>
  </si>
  <si>
    <t>sasmelebi, Tambaqo da monaTesave produqtebi</t>
  </si>
  <si>
    <t>e.t</t>
  </si>
  <si>
    <t>tansacmeli</t>
  </si>
  <si>
    <t>specialuri tansacmeli da aqsesuarebi</t>
  </si>
  <si>
    <t>samkaulebi, saaTebi da monaTesave nivTebi</t>
  </si>
  <si>
    <t>fexsacmeli</t>
  </si>
  <si>
    <t>markebi, Cekebis wignakebi, banknotebi, aqciebi, sareklamo masala, katalogebi  da saxelmZRvaneloebi</t>
  </si>
  <si>
    <t xml:space="preserve">saofise manqana-danadgarebi, aRWurviloba da sakancelario nivTebi, kompiuterebis, printerebisa da avejis garda 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</si>
  <si>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</si>
  <si>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</si>
  <si>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</si>
  <si>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</si>
  <si>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qselebi</t>
  </si>
  <si>
    <t>nawilebi da aqsesuarebi satransporto saSualebebisa da maTi ZravebisTvis</t>
  </si>
  <si>
    <t xml:space="preserve">sagangebo situaciebis dros gamosayenebeli mowyobilobebi da usafrTxoebis saSualebebi </t>
  </si>
  <si>
    <t>aveji</t>
  </si>
  <si>
    <t>avejis aqsesuarebi</t>
  </si>
  <si>
    <t>danadgarebi meqanikuri energiis warmoebisa da gamoyenebisTvis</t>
  </si>
  <si>
    <t>sxvadasxva zogadi da specialuri daniSnulebis manqana-danadgarebi</t>
  </si>
  <si>
    <t>miwis saTxreli da saxapavi manqanebi da maTi (maTTan dakavSirebuli) nawilebi</t>
  </si>
  <si>
    <t>sxvadasxva qarxnuli warmoebis masala da maTTan dakavSirebuli sagnebi</t>
  </si>
  <si>
    <t>mTliani an nawilobrivi samSeneblo samuSaoebi da samoqalaqo mSeneblobis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</si>
  <si>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</si>
  <si>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</si>
  <si>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</si>
  <si>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</si>
  <si>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</si>
  <si>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</si>
  <si>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 xml:space="preserve">personaluri kompiuterebis, saofise aparaturis, satelekomunikacio da audiovizualuri mowyobilobebis SekeTeba, teqnikuri momsaxureba da maTTan dakavSirebuli momsaxurebebi </t>
  </si>
  <si>
    <t>Senobis mowyobilobebis SekeTeba da teqnikuri momsaxureba</t>
  </si>
  <si>
    <t xml:space="preserve">restornebisa da kvebis sawarmoebis momsaxureobebi 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</si>
  <si>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</si>
  <si>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</si>
  <si>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</si>
  <si>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</si>
  <si>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</si>
  <si>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</si>
  <si>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</si>
  <si>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</si>
  <si>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</si>
  <si>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</si>
  <si>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</si>
  <si>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</si>
  <si>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satyeo meurneobasTan dakavSirebuli momsaxurbebi</t>
  </si>
  <si>
    <t>ofisis muSaobis uzrunvelyofasTan dakavSirebuli momsaxurebebi</t>
  </si>
  <si>
    <t>gamoZiebasa da usafrTxoebasTan dakavSirebuli momsaxurebebi</t>
  </si>
  <si>
    <t>sxvadasxva komerciuli momsaxureba da masTan dakavSirebuli momsaxurebebi</t>
  </si>
  <si>
    <t>dasufTaveba da sanitariuli momsaxureba</t>
  </si>
  <si>
    <t>radio da satelevizio momsaxurebebi</t>
  </si>
  <si>
    <t>axali ambebis saagentoebis momsaxurebebi</t>
  </si>
  <si>
    <t>biblioTekebis, arqivebis, muzeumebisa da sxva kulturuli dawesebulebebis momsaxurebebi</t>
  </si>
  <si>
    <t>Carxebi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</si>
  <si>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</si>
  <si>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09200000</t>
  </si>
  <si>
    <t>samuSao tansacmeli, spectansacmeli da aqsesuarebi</t>
  </si>
  <si>
    <t>sabargo nivTebi, sasarajo nakeTobebi, tomrebi da CanTebi</t>
  </si>
  <si>
    <t>nabeWdi wignebi, broSurebi da sainformacio furclebi</t>
  </si>
  <si>
    <t xml:space="preserve">qaRaldis an muyaos saregistracio Jurnalebi/wignebi, sabuRaltro wignebi, formebi da sxva nabeWdi sakancelario nivTebi </t>
  </si>
  <si>
    <t>sasuqebi da nitrogenuli naerTebi</t>
  </si>
  <si>
    <t>kompiuteruli mowyobilobebi da aqsesuarebi</t>
  </si>
  <si>
    <t>eleqtroenergiis gamanawilebeli da sakontrolo aparatura</t>
  </si>
  <si>
    <t>izolirebuli mavTuli da kabeli</t>
  </si>
  <si>
    <t>tele da radiosignalis mimRebebi da audio an videogamosaxulebis Camweri an aRwarmoebis aparatura</t>
  </si>
  <si>
    <t>sxvadasxva satransporto mowyobiloba da saTadarigo nawilebi</t>
  </si>
  <si>
    <t>individualuri da damxmare mowyobilobebi</t>
  </si>
  <si>
    <t>optikuri xelsawyoebi</t>
  </si>
  <si>
    <t>qsovilis nivTebi</t>
  </si>
  <si>
    <t>saojaxo teqnika</t>
  </si>
  <si>
    <t>amwe da gadasazidi mowyobilobebi da maTi nawilebi</t>
  </si>
  <si>
    <t>saamqros danadgarebi</t>
  </si>
  <si>
    <t xml:space="preserve">samSeneblo masalebi da damxmare samSeneblo masalebi </t>
  </si>
  <si>
    <t>struqturuli masalebi</t>
  </si>
  <si>
    <t>xelsawyoebi, saketebi, gasaRebebi, anjamebi, damWerebi, Wajvebi da zambarebi/resorebi</t>
  </si>
  <si>
    <t>saRebavebi, laqebi da mastikebi</t>
  </si>
  <si>
    <t>saqmiani garigebebisa da piradi saqmeebis marTvis programuli paketebi</t>
  </si>
  <si>
    <t>tumboebis, sarqvelebis, onkanebisa da liTonis konteinerebis, aseve, manqana-danadgarebis SekeTeba da teqnikuri momsaxureba</t>
  </si>
  <si>
    <t>teqnikuri Semowmeba, analizi da sakonsultacio momsaxurebebi</t>
  </si>
  <si>
    <t xml:space="preserve"> bazris kvleva da ekonomikuri kvleva; gamokiTxvebi da statistika</t>
  </si>
  <si>
    <t>biznessa da menejmentTan dakavSirebuli konsultaciebi da momsaxurebebi</t>
  </si>
  <si>
    <t>satreningo momsaxurebebi</t>
  </si>
  <si>
    <t>saavtomobilo transportis momsaxurebebi</t>
  </si>
  <si>
    <t xml:space="preserve">              danarTi #2</t>
  </si>
  <si>
    <t xml:space="preserve">               danarTi #1</t>
  </si>
  <si>
    <t>samedicino mowyobilobebi</t>
  </si>
  <si>
    <t>mebaRCeobasTan dakavSirebuli momsaxurebebi</t>
  </si>
  <si>
    <t>qviSa da Tixa</t>
  </si>
  <si>
    <t>garedan Casacmeli tansacmeli</t>
  </si>
  <si>
    <t>eleqtromowyobilobebi da aparatura</t>
  </si>
  <si>
    <t>gamagrilebeli da saventilacio mowyobilobebi</t>
  </si>
  <si>
    <t>kabelebi, mavTulebi da maTTan dakavSirebuli masalebi</t>
  </si>
  <si>
    <t>wylis ganawileba da masTan dakavSirebuli momsaxurebebi</t>
  </si>
  <si>
    <t>kino da videomomsaxurebebi</t>
  </si>
  <si>
    <t>avzebi, rezervuarebi da konteinerebi; centraluri gaTbobis radiatorebi da boilerebi</t>
  </si>
  <si>
    <t>sainJinro momsaxurebebi</t>
  </si>
  <si>
    <t xml:space="preserve">                  danarTi #3</t>
  </si>
  <si>
    <t xml:space="preserve">             saxelmwifo Sesyidvebis wliuri gegmis forma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</si>
  <si>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</si>
  <si>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</si>
  <si>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</si>
  <si>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</si>
  <si>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</si>
  <si>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</si>
  <si>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</si>
  <si>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</si>
  <si>
    <t>farmacevtuli produqtebi</t>
  </si>
  <si>
    <t>piradi higienis saSualebebi</t>
  </si>
  <si>
    <t>xelnakeTobebi da xelovnebis nivTebis Sesaqmnelad saWiro masalebi</t>
  </si>
  <si>
    <t>beWdva da masTan dakavSirebuli momsaxurebebi</t>
  </si>
  <si>
    <t>avtosatransporto saualebebi</t>
  </si>
  <si>
    <t>fizikuri maxasiaTeblebis kontrolis xelsawyoebi</t>
  </si>
  <si>
    <t>samSeneblo ubnis mosamzadebeli samuSaoebi</t>
  </si>
  <si>
    <t>samSeneblo da samoqalaqo mSeneblobis/inJineriis manqana-danadgarebisa da maTi operatorebis daqiraveba</t>
  </si>
  <si>
    <t>arqiteqturuli da masTan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</si>
  <si>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24 oqtomberi 2025 weli (2026 wlis gegma)</t>
    </r>
  </si>
  <si>
    <t>კონსოლიდირებული ტენდერი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</si>
  <si>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Tebervali 2025 weli</t>
    </r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</si>
  <si>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28 maisi 2026 weli</t>
    </r>
  </si>
  <si>
    <t>tyavis, teqstilis, rezinisa da plastmasis narCeni</t>
  </si>
  <si>
    <t>II kv</t>
  </si>
  <si>
    <t>II-IV kv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</si>
  <si>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28 maisi 2026 weli</t>
    </r>
  </si>
  <si>
    <t>gazis ganawileba da masaTan dakavSirebuli momsaxurebebi</t>
  </si>
  <si>
    <t>narCenebsa da nagavTan dakavSirebuli momsaxurebebi</t>
  </si>
  <si>
    <t xml:space="preserve">                  danarTi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</si>
</sst>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cadNusx"/>
    </font>
    <font>
      <sz val="1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10"/>
      <name val="AcadNusx"/>
    </font>
    <font>
      <sz val="9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b/>
      <sz val="9"/>
      <color rgb="FF00B050"/>
      <name val="AcadNusx"/>
    </font>
    <font>
      <b/>
      <sz val="8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b/>
      <sz val="9"/>
      <name val="Times New Roman"/>
      <family val="1"/>
    </font>
    <font>
      <sz val="6"/>
      <name val="AcadNusx"/>
    </font>
    <font>
      <b/>
      <sz val="9"/>
      <name val="Sylfaen"/>
      <family val="1"/>
    </font>
    <font>
      <sz val="9"/>
      <color rgb="FFFF0000"/>
      <name val="AcadNusx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Alignment="1">
      <alignment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/>
    </xf>
    <xf numFmtId="1" fontId="13" fillId="0" borderId="8" xfId="1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18" fillId="0" borderId="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3" fillId="0" borderId="0" xfId="1" applyFont="1" applyFill="1" applyAlignment="1">
      <alignment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tabSelected="1" zoomScale="115" zoomScaleNormal="115" workbookViewId="0">
      <selection activeCell="K14" sqref="K14"/>
    </sheetView>
  </sheetViews>
  <sheetFormatPr defaultRowHeight="13.5" x14ac:dyDescent="0.25"/>
  <cols>
    <col min="1" max="1" width="3.85546875" style="33" customWidth="1"/>
    <col min="2" max="2" width="10" style="33" customWidth="1"/>
    <col min="3" max="3" width="53.7109375" style="17" customWidth="1"/>
    <col min="4" max="4" width="12.28515625" style="2" customWidth="1"/>
    <col min="5" max="5" width="10.42578125" style="17" customWidth="1"/>
    <col min="6" max="6" width="12.5703125" style="17" customWidth="1"/>
    <col min="7" max="7" width="16.42578125" style="17" customWidth="1"/>
    <col min="8" max="8" width="56.5703125" style="17" customWidth="1"/>
    <col min="9" max="16384" width="9.140625" style="17"/>
  </cols>
  <sheetData>
    <row r="1" spans="1:8" ht="18" customHeight="1" x14ac:dyDescent="0.25"/>
    <row r="2" spans="1:8" s="20" customFormat="1" ht="23.25" customHeight="1" x14ac:dyDescent="0.25">
      <c r="A2" s="17"/>
      <c r="B2" s="17"/>
      <c r="C2" s="17"/>
      <c r="D2" s="2"/>
      <c r="E2" s="17"/>
      <c r="F2" s="17"/>
      <c r="G2" s="17"/>
      <c r="H2" s="19" t="s">
        <v>109</v>
      </c>
    </row>
    <row r="3" spans="1:8" s="20" customFormat="1" ht="20.25" customHeight="1" x14ac:dyDescent="0.25">
      <c r="A3" s="17"/>
      <c r="B3" s="17"/>
      <c r="C3" s="63" t="s">
        <v>0</v>
      </c>
      <c r="D3" s="63"/>
      <c r="E3" s="63"/>
      <c r="F3" s="63"/>
      <c r="G3" s="63"/>
      <c r="H3" s="17"/>
    </row>
    <row r="4" spans="1:8" s="20" customFormat="1" ht="26.25" customHeight="1" x14ac:dyDescent="0.25">
      <c r="A4" s="50" t="s">
        <v>143</v>
      </c>
      <c r="B4" s="51"/>
      <c r="C4" s="51"/>
      <c r="D4" s="51"/>
      <c r="E4" s="52"/>
      <c r="F4" s="50" t="s">
        <v>1</v>
      </c>
      <c r="G4" s="51"/>
      <c r="H4" s="52"/>
    </row>
    <row r="5" spans="1:8" s="20" customFormat="1" ht="18.75" customHeight="1" x14ac:dyDescent="0.25">
      <c r="A5" s="64"/>
      <c r="B5" s="65"/>
      <c r="C5" s="65"/>
      <c r="D5" s="65"/>
      <c r="E5" s="66"/>
      <c r="F5" s="58">
        <v>204578581</v>
      </c>
      <c r="G5" s="59"/>
      <c r="H5" s="60"/>
    </row>
    <row r="6" spans="1:8" s="20" customFormat="1" ht="22.5" customHeight="1" x14ac:dyDescent="0.25">
      <c r="A6" s="50" t="s">
        <v>2</v>
      </c>
      <c r="B6" s="51"/>
      <c r="C6" s="51"/>
      <c r="D6" s="51"/>
      <c r="E6" s="52"/>
      <c r="F6" s="50" t="s">
        <v>79</v>
      </c>
      <c r="G6" s="53"/>
      <c r="H6" s="54"/>
    </row>
    <row r="7" spans="1:8" s="20" customFormat="1" ht="21.75" customHeight="1" x14ac:dyDescent="0.25">
      <c r="A7" s="58" t="s">
        <v>4</v>
      </c>
      <c r="B7" s="59"/>
      <c r="C7" s="59"/>
      <c r="D7" s="59"/>
      <c r="E7" s="60"/>
      <c r="F7" s="55"/>
      <c r="G7" s="56"/>
      <c r="H7" s="57"/>
    </row>
    <row r="8" spans="1:8" s="20" customFormat="1" ht="21" customHeight="1" x14ac:dyDescent="0.25">
      <c r="A8" s="50" t="s">
        <v>5</v>
      </c>
      <c r="B8" s="51"/>
      <c r="C8" s="51"/>
      <c r="D8" s="51"/>
      <c r="E8" s="51"/>
      <c r="F8" s="51"/>
      <c r="G8" s="51"/>
      <c r="H8" s="52"/>
    </row>
    <row r="9" spans="1:8" s="33" customFormat="1" ht="15.75" customHeight="1" x14ac:dyDescent="0.25">
      <c r="A9" s="61">
        <f>45266000+28500</f>
        <v>45294500</v>
      </c>
      <c r="B9" s="62"/>
      <c r="C9" s="62"/>
      <c r="D9" s="62"/>
      <c r="E9" s="62"/>
      <c r="F9" s="62"/>
      <c r="G9" s="62"/>
      <c r="H9" s="62"/>
    </row>
    <row r="10" spans="1:8" s="33" customFormat="1" ht="57" customHeight="1" x14ac:dyDescent="0.25">
      <c r="A10" s="26" t="s">
        <v>6</v>
      </c>
      <c r="B10" s="26" t="s">
        <v>7</v>
      </c>
      <c r="C10" s="26" t="s">
        <v>8</v>
      </c>
      <c r="D10" s="3" t="s">
        <v>9</v>
      </c>
      <c r="E10" s="26" t="s">
        <v>10</v>
      </c>
      <c r="F10" s="26" t="s">
        <v>11</v>
      </c>
      <c r="G10" s="26" t="s">
        <v>12</v>
      </c>
      <c r="H10" s="26" t="s">
        <v>13</v>
      </c>
    </row>
    <row r="11" spans="1:8" s="33" customFormat="1" ht="15" customHeight="1" x14ac:dyDescent="0.25">
      <c r="A11" s="26">
        <v>1</v>
      </c>
      <c r="B11" s="26">
        <v>2</v>
      </c>
      <c r="C11" s="26">
        <v>3</v>
      </c>
      <c r="D11" s="4">
        <v>4</v>
      </c>
      <c r="E11" s="26">
        <v>5</v>
      </c>
      <c r="F11" s="26">
        <v>6</v>
      </c>
      <c r="G11" s="26">
        <v>7</v>
      </c>
      <c r="H11" s="26">
        <v>8</v>
      </c>
    </row>
    <row r="12" spans="1:8" ht="27.75" customHeight="1" x14ac:dyDescent="0.25">
      <c r="A12" s="26">
        <v>1</v>
      </c>
      <c r="B12" s="26" t="s">
        <v>14</v>
      </c>
      <c r="C12" s="26" t="s">
        <v>15</v>
      </c>
      <c r="D12" s="4">
        <f>9900-500</f>
        <v>9400</v>
      </c>
      <c r="E12" s="26" t="s">
        <v>16</v>
      </c>
      <c r="F12" s="22" t="s">
        <v>17</v>
      </c>
      <c r="G12" s="22" t="s">
        <v>18</v>
      </c>
      <c r="H12" s="23"/>
    </row>
    <row r="13" spans="1:8" ht="33" customHeight="1" x14ac:dyDescent="0.25">
      <c r="A13" s="26">
        <v>2</v>
      </c>
      <c r="B13" s="22" t="s">
        <v>20</v>
      </c>
      <c r="C13" s="26" t="s">
        <v>21</v>
      </c>
      <c r="D13" s="4">
        <f>1869040+300000</f>
        <v>2169040</v>
      </c>
      <c r="E13" s="26" t="s">
        <v>22</v>
      </c>
      <c r="F13" s="22" t="s">
        <v>17</v>
      </c>
      <c r="G13" s="22" t="s">
        <v>18</v>
      </c>
      <c r="H13" s="23" t="s">
        <v>23</v>
      </c>
    </row>
    <row r="14" spans="1:8" ht="35.25" customHeight="1" x14ac:dyDescent="0.25">
      <c r="A14" s="26">
        <v>3</v>
      </c>
      <c r="B14" s="22" t="s">
        <v>80</v>
      </c>
      <c r="C14" s="26" t="s">
        <v>25</v>
      </c>
      <c r="D14" s="4">
        <v>9900</v>
      </c>
      <c r="E14" s="26" t="s">
        <v>16</v>
      </c>
      <c r="F14" s="22" t="s">
        <v>17</v>
      </c>
      <c r="G14" s="22" t="s">
        <v>18</v>
      </c>
      <c r="H14" s="23"/>
    </row>
    <row r="15" spans="1:8" ht="33" customHeight="1" x14ac:dyDescent="0.25">
      <c r="A15" s="26">
        <v>4</v>
      </c>
      <c r="B15" s="26">
        <v>14200000</v>
      </c>
      <c r="C15" s="26" t="s">
        <v>112</v>
      </c>
      <c r="D15" s="4">
        <f>2000+6000</f>
        <v>8000</v>
      </c>
      <c r="E15" s="26" t="s">
        <v>16</v>
      </c>
      <c r="F15" s="22" t="s">
        <v>17</v>
      </c>
      <c r="G15" s="22" t="s">
        <v>18</v>
      </c>
      <c r="H15" s="26"/>
    </row>
    <row r="16" spans="1:8" ht="38.25" customHeight="1" x14ac:dyDescent="0.25">
      <c r="A16" s="26">
        <v>5</v>
      </c>
      <c r="B16" s="26">
        <v>18100000</v>
      </c>
      <c r="C16" s="26" t="s">
        <v>81</v>
      </c>
      <c r="D16" s="4">
        <v>5000</v>
      </c>
      <c r="E16" s="26" t="s">
        <v>16</v>
      </c>
      <c r="F16" s="22" t="s">
        <v>17</v>
      </c>
      <c r="G16" s="22" t="s">
        <v>18</v>
      </c>
      <c r="H16" s="23"/>
    </row>
    <row r="17" spans="1:8" ht="35.25" customHeight="1" x14ac:dyDescent="0.25">
      <c r="A17" s="26">
        <v>6</v>
      </c>
      <c r="B17" s="26">
        <v>18200000</v>
      </c>
      <c r="C17" s="26" t="s">
        <v>113</v>
      </c>
      <c r="D17" s="4">
        <v>7000</v>
      </c>
      <c r="E17" s="26" t="s">
        <v>16</v>
      </c>
      <c r="F17" s="22" t="s">
        <v>17</v>
      </c>
      <c r="G17" s="22" t="s">
        <v>18</v>
      </c>
      <c r="H17" s="23"/>
    </row>
    <row r="18" spans="1:8" ht="35.25" customHeight="1" x14ac:dyDescent="0.25">
      <c r="A18" s="26">
        <v>7</v>
      </c>
      <c r="B18" s="26">
        <v>18300000</v>
      </c>
      <c r="C18" s="26" t="s">
        <v>29</v>
      </c>
      <c r="D18" s="4">
        <v>9000</v>
      </c>
      <c r="E18" s="26" t="s">
        <v>16</v>
      </c>
      <c r="F18" s="22" t="s">
        <v>17</v>
      </c>
      <c r="G18" s="22" t="s">
        <v>18</v>
      </c>
      <c r="H18" s="23"/>
    </row>
    <row r="19" spans="1:8" ht="36" customHeight="1" x14ac:dyDescent="0.25">
      <c r="A19" s="26">
        <v>8</v>
      </c>
      <c r="B19" s="26">
        <v>18400000</v>
      </c>
      <c r="C19" s="26" t="s">
        <v>30</v>
      </c>
      <c r="D19" s="4">
        <f>141700+251000</f>
        <v>392700</v>
      </c>
      <c r="E19" s="26" t="s">
        <v>28</v>
      </c>
      <c r="F19" s="22" t="s">
        <v>17</v>
      </c>
      <c r="G19" s="22" t="s">
        <v>18</v>
      </c>
      <c r="H19" s="23"/>
    </row>
    <row r="20" spans="1:8" ht="38.25" customHeight="1" x14ac:dyDescent="0.25">
      <c r="A20" s="26">
        <v>9</v>
      </c>
      <c r="B20" s="49">
        <v>18500000</v>
      </c>
      <c r="C20" s="49" t="s">
        <v>31</v>
      </c>
      <c r="D20" s="4">
        <v>10000</v>
      </c>
      <c r="E20" s="26" t="s">
        <v>16</v>
      </c>
      <c r="F20" s="22" t="s">
        <v>17</v>
      </c>
      <c r="G20" s="22" t="s">
        <v>18</v>
      </c>
      <c r="H20" s="23" t="s">
        <v>19</v>
      </c>
    </row>
    <row r="21" spans="1:8" ht="38.25" customHeight="1" x14ac:dyDescent="0.25">
      <c r="A21" s="26">
        <v>10</v>
      </c>
      <c r="B21" s="49"/>
      <c r="C21" s="49"/>
      <c r="D21" s="4">
        <f>20000-1000</f>
        <v>19000</v>
      </c>
      <c r="E21" s="26" t="s">
        <v>28</v>
      </c>
      <c r="F21" s="22" t="s">
        <v>17</v>
      </c>
      <c r="G21" s="22" t="s">
        <v>18</v>
      </c>
      <c r="H21" s="23"/>
    </row>
    <row r="22" spans="1:8" ht="36" customHeight="1" x14ac:dyDescent="0.25">
      <c r="A22" s="26">
        <v>11</v>
      </c>
      <c r="B22" s="26">
        <v>18800000</v>
      </c>
      <c r="C22" s="26" t="s">
        <v>32</v>
      </c>
      <c r="D22" s="4">
        <f>390000-17365</f>
        <v>372635</v>
      </c>
      <c r="E22" s="26" t="s">
        <v>28</v>
      </c>
      <c r="F22" s="22" t="s">
        <v>17</v>
      </c>
      <c r="G22" s="22" t="s">
        <v>18</v>
      </c>
      <c r="H22" s="23"/>
    </row>
    <row r="23" spans="1:8" ht="31.5" customHeight="1" x14ac:dyDescent="0.25">
      <c r="A23" s="26">
        <v>12</v>
      </c>
      <c r="B23" s="26">
        <v>18900000</v>
      </c>
      <c r="C23" s="26" t="s">
        <v>82</v>
      </c>
      <c r="D23" s="4">
        <v>3000</v>
      </c>
      <c r="E23" s="26" t="s">
        <v>16</v>
      </c>
      <c r="F23" s="22" t="s">
        <v>17</v>
      </c>
      <c r="G23" s="22" t="s">
        <v>18</v>
      </c>
      <c r="H23" s="23"/>
    </row>
    <row r="24" spans="1:8" ht="33.75" customHeight="1" x14ac:dyDescent="0.25">
      <c r="A24" s="26">
        <v>13</v>
      </c>
      <c r="B24" s="26">
        <v>19600000</v>
      </c>
      <c r="C24" s="26" t="s">
        <v>144</v>
      </c>
      <c r="D24" s="4">
        <v>500</v>
      </c>
      <c r="E24" s="26" t="s">
        <v>16</v>
      </c>
      <c r="F24" s="22" t="s">
        <v>145</v>
      </c>
      <c r="G24" s="22" t="s">
        <v>146</v>
      </c>
      <c r="H24" s="46"/>
    </row>
    <row r="25" spans="1:8" ht="33" customHeight="1" x14ac:dyDescent="0.25">
      <c r="A25" s="26">
        <v>14</v>
      </c>
      <c r="B25" s="26">
        <v>22100000</v>
      </c>
      <c r="C25" s="26" t="s">
        <v>83</v>
      </c>
      <c r="D25" s="4">
        <v>5000</v>
      </c>
      <c r="E25" s="26" t="s">
        <v>16</v>
      </c>
      <c r="F25" s="22" t="s">
        <v>17</v>
      </c>
      <c r="G25" s="22" t="s">
        <v>18</v>
      </c>
      <c r="H25" s="23"/>
    </row>
    <row r="26" spans="1:8" ht="42" customHeight="1" x14ac:dyDescent="0.25">
      <c r="A26" s="26">
        <v>15</v>
      </c>
      <c r="B26" s="26">
        <v>22400000</v>
      </c>
      <c r="C26" s="26" t="s">
        <v>33</v>
      </c>
      <c r="D26" s="4">
        <v>6000</v>
      </c>
      <c r="E26" s="26" t="s">
        <v>16</v>
      </c>
      <c r="F26" s="22" t="s">
        <v>17</v>
      </c>
      <c r="G26" s="22" t="s">
        <v>18</v>
      </c>
      <c r="H26" s="23"/>
    </row>
    <row r="27" spans="1:8" ht="44.25" customHeight="1" x14ac:dyDescent="0.25">
      <c r="A27" s="26">
        <v>16</v>
      </c>
      <c r="B27" s="26">
        <v>22800000</v>
      </c>
      <c r="C27" s="26" t="s">
        <v>84</v>
      </c>
      <c r="D27" s="4">
        <v>6000</v>
      </c>
      <c r="E27" s="26" t="s">
        <v>16</v>
      </c>
      <c r="F27" s="22" t="s">
        <v>17</v>
      </c>
      <c r="G27" s="22" t="s">
        <v>18</v>
      </c>
      <c r="H27" s="23"/>
    </row>
    <row r="28" spans="1:8" ht="39.75" customHeight="1" x14ac:dyDescent="0.25">
      <c r="A28" s="26">
        <v>17</v>
      </c>
      <c r="B28" s="26">
        <v>30100000</v>
      </c>
      <c r="C28" s="26" t="s">
        <v>34</v>
      </c>
      <c r="D28" s="6">
        <v>9900</v>
      </c>
      <c r="E28" s="26" t="s">
        <v>16</v>
      </c>
      <c r="F28" s="22" t="s">
        <v>17</v>
      </c>
      <c r="G28" s="22" t="s">
        <v>18</v>
      </c>
      <c r="H28" s="23"/>
    </row>
    <row r="29" spans="1:8" ht="27" customHeight="1" x14ac:dyDescent="0.25">
      <c r="A29" s="26">
        <v>18</v>
      </c>
      <c r="B29" s="49">
        <v>30200000</v>
      </c>
      <c r="C29" s="49" t="s">
        <v>86</v>
      </c>
      <c r="D29" s="35">
        <v>5800</v>
      </c>
      <c r="E29" s="26" t="s">
        <v>22</v>
      </c>
      <c r="F29" s="22" t="s">
        <v>17</v>
      </c>
      <c r="G29" s="22" t="s">
        <v>18</v>
      </c>
      <c r="H29" s="23" t="s">
        <v>23</v>
      </c>
    </row>
    <row r="30" spans="1:8" ht="27" customHeight="1" x14ac:dyDescent="0.25">
      <c r="A30" s="26">
        <v>19</v>
      </c>
      <c r="B30" s="49"/>
      <c r="C30" s="49"/>
      <c r="D30" s="36">
        <f>44000</f>
        <v>44000</v>
      </c>
      <c r="E30" s="26" t="s">
        <v>22</v>
      </c>
      <c r="F30" s="22" t="s">
        <v>17</v>
      </c>
      <c r="G30" s="22" t="s">
        <v>18</v>
      </c>
      <c r="H30" s="23" t="s">
        <v>23</v>
      </c>
    </row>
    <row r="31" spans="1:8" ht="30.75" customHeight="1" x14ac:dyDescent="0.25">
      <c r="A31" s="26">
        <v>20</v>
      </c>
      <c r="B31" s="49"/>
      <c r="C31" s="49"/>
      <c r="D31" s="35">
        <v>3000</v>
      </c>
      <c r="E31" s="26" t="s">
        <v>28</v>
      </c>
      <c r="F31" s="22" t="s">
        <v>17</v>
      </c>
      <c r="G31" s="22" t="s">
        <v>18</v>
      </c>
      <c r="H31" s="23"/>
    </row>
    <row r="32" spans="1:8" ht="33.75" customHeight="1" x14ac:dyDescent="0.25">
      <c r="A32" s="26">
        <v>21</v>
      </c>
      <c r="B32" s="49"/>
      <c r="C32" s="49"/>
      <c r="D32" s="36">
        <f>6000+8000000</f>
        <v>8006000</v>
      </c>
      <c r="E32" s="26" t="s">
        <v>28</v>
      </c>
      <c r="F32" s="22" t="s">
        <v>17</v>
      </c>
      <c r="G32" s="22" t="s">
        <v>18</v>
      </c>
      <c r="H32" s="23"/>
    </row>
    <row r="33" spans="1:8" ht="36" customHeight="1" x14ac:dyDescent="0.25">
      <c r="A33" s="26">
        <v>22</v>
      </c>
      <c r="B33" s="26">
        <v>31100000</v>
      </c>
      <c r="C33" s="26" t="s">
        <v>35</v>
      </c>
      <c r="D33" s="5">
        <f>140000+200000</f>
        <v>340000</v>
      </c>
      <c r="E33" s="26" t="s">
        <v>28</v>
      </c>
      <c r="F33" s="22" t="s">
        <v>17</v>
      </c>
      <c r="G33" s="22" t="s">
        <v>18</v>
      </c>
      <c r="H33" s="23"/>
    </row>
    <row r="34" spans="1:8" ht="33.75" customHeight="1" x14ac:dyDescent="0.25">
      <c r="A34" s="26">
        <v>23</v>
      </c>
      <c r="B34" s="26">
        <v>31200000</v>
      </c>
      <c r="C34" s="26" t="s">
        <v>87</v>
      </c>
      <c r="D34" s="4">
        <v>3000</v>
      </c>
      <c r="E34" s="26" t="s">
        <v>16</v>
      </c>
      <c r="F34" s="22" t="s">
        <v>17</v>
      </c>
      <c r="G34" s="22" t="s">
        <v>18</v>
      </c>
      <c r="H34" s="23"/>
    </row>
    <row r="35" spans="1:8" ht="34.5" customHeight="1" x14ac:dyDescent="0.25">
      <c r="A35" s="26">
        <v>24</v>
      </c>
      <c r="B35" s="26">
        <v>31300000</v>
      </c>
      <c r="C35" s="26" t="s">
        <v>88</v>
      </c>
      <c r="D35" s="4">
        <v>2000</v>
      </c>
      <c r="E35" s="26" t="s">
        <v>16</v>
      </c>
      <c r="F35" s="22" t="s">
        <v>17</v>
      </c>
      <c r="G35" s="22" t="s">
        <v>18</v>
      </c>
      <c r="H35" s="23"/>
    </row>
    <row r="36" spans="1:8" ht="36.75" customHeight="1" x14ac:dyDescent="0.25">
      <c r="A36" s="26">
        <v>25</v>
      </c>
      <c r="B36" s="26">
        <v>31400000</v>
      </c>
      <c r="C36" s="26" t="s">
        <v>36</v>
      </c>
      <c r="D36" s="4">
        <f>10000+20000</f>
        <v>30000</v>
      </c>
      <c r="E36" s="26" t="s">
        <v>28</v>
      </c>
      <c r="F36" s="22" t="s">
        <v>17</v>
      </c>
      <c r="G36" s="22" t="s">
        <v>18</v>
      </c>
      <c r="H36" s="23"/>
    </row>
    <row r="37" spans="1:8" ht="33.75" customHeight="1" x14ac:dyDescent="0.25">
      <c r="A37" s="26">
        <v>26</v>
      </c>
      <c r="B37" s="26">
        <v>31500000</v>
      </c>
      <c r="C37" s="26" t="s">
        <v>37</v>
      </c>
      <c r="D37" s="4">
        <v>9900</v>
      </c>
      <c r="E37" s="26" t="s">
        <v>16</v>
      </c>
      <c r="F37" s="22" t="s">
        <v>17</v>
      </c>
      <c r="G37" s="22" t="s">
        <v>18</v>
      </c>
      <c r="H37" s="28"/>
    </row>
    <row r="38" spans="1:8" ht="35.25" customHeight="1" x14ac:dyDescent="0.25">
      <c r="A38" s="26">
        <v>27</v>
      </c>
      <c r="B38" s="26">
        <v>31600000</v>
      </c>
      <c r="C38" s="26" t="s">
        <v>114</v>
      </c>
      <c r="D38" s="4">
        <v>30</v>
      </c>
      <c r="E38" s="26" t="s">
        <v>16</v>
      </c>
      <c r="F38" s="22" t="s">
        <v>17</v>
      </c>
      <c r="G38" s="22" t="s">
        <v>18</v>
      </c>
      <c r="H38" s="23"/>
    </row>
    <row r="39" spans="1:8" ht="39" customHeight="1" x14ac:dyDescent="0.25">
      <c r="A39" s="26">
        <v>28</v>
      </c>
      <c r="B39" s="29">
        <v>32200000</v>
      </c>
      <c r="C39" s="29" t="s">
        <v>38</v>
      </c>
      <c r="D39" s="5">
        <v>2597000</v>
      </c>
      <c r="E39" s="26" t="s">
        <v>28</v>
      </c>
      <c r="F39" s="22" t="s">
        <v>17</v>
      </c>
      <c r="G39" s="22" t="s">
        <v>18</v>
      </c>
      <c r="H39" s="23"/>
    </row>
    <row r="40" spans="1:8" ht="39" customHeight="1" x14ac:dyDescent="0.25">
      <c r="A40" s="26">
        <v>29</v>
      </c>
      <c r="B40" s="29">
        <v>32300000</v>
      </c>
      <c r="C40" s="29" t="s">
        <v>89</v>
      </c>
      <c r="D40" s="5">
        <v>1292000</v>
      </c>
      <c r="E40" s="26" t="s">
        <v>28</v>
      </c>
      <c r="F40" s="22" t="s">
        <v>17</v>
      </c>
      <c r="G40" s="22" t="s">
        <v>18</v>
      </c>
      <c r="H40" s="23"/>
    </row>
    <row r="41" spans="1:8" ht="33.75" customHeight="1" x14ac:dyDescent="0.25">
      <c r="A41" s="26">
        <v>30</v>
      </c>
      <c r="B41" s="26">
        <v>32400000</v>
      </c>
      <c r="C41" s="26" t="s">
        <v>39</v>
      </c>
      <c r="D41" s="4">
        <v>5000</v>
      </c>
      <c r="E41" s="26" t="s">
        <v>16</v>
      </c>
      <c r="F41" s="22" t="s">
        <v>17</v>
      </c>
      <c r="G41" s="22" t="s">
        <v>18</v>
      </c>
      <c r="H41" s="23"/>
    </row>
    <row r="42" spans="1:8" ht="33.75" customHeight="1" x14ac:dyDescent="0.25">
      <c r="A42" s="26">
        <v>31</v>
      </c>
      <c r="B42" s="26">
        <v>34100000</v>
      </c>
      <c r="C42" s="26" t="s">
        <v>135</v>
      </c>
      <c r="D42" s="5">
        <f>360000+3800000</f>
        <v>4160000</v>
      </c>
      <c r="E42" s="26" t="s">
        <v>28</v>
      </c>
      <c r="F42" s="22" t="s">
        <v>17</v>
      </c>
      <c r="G42" s="22" t="s">
        <v>18</v>
      </c>
      <c r="H42" s="23"/>
    </row>
    <row r="43" spans="1:8" ht="33" customHeight="1" x14ac:dyDescent="0.25">
      <c r="A43" s="26">
        <v>32</v>
      </c>
      <c r="B43" s="26">
        <v>34300000</v>
      </c>
      <c r="C43" s="26" t="s">
        <v>40</v>
      </c>
      <c r="D43" s="4">
        <f>38190-14105</f>
        <v>24085</v>
      </c>
      <c r="E43" s="26" t="s">
        <v>22</v>
      </c>
      <c r="F43" s="22" t="s">
        <v>17</v>
      </c>
      <c r="G43" s="22" t="s">
        <v>18</v>
      </c>
      <c r="H43" s="23" t="s">
        <v>23</v>
      </c>
    </row>
    <row r="44" spans="1:8" ht="35.25" customHeight="1" x14ac:dyDescent="0.25">
      <c r="A44" s="26">
        <v>33</v>
      </c>
      <c r="B44" s="26">
        <v>34900000</v>
      </c>
      <c r="C44" s="26" t="s">
        <v>90</v>
      </c>
      <c r="D44" s="4">
        <v>1500</v>
      </c>
      <c r="E44" s="26" t="s">
        <v>16</v>
      </c>
      <c r="F44" s="22" t="s">
        <v>17</v>
      </c>
      <c r="G44" s="22" t="s">
        <v>18</v>
      </c>
      <c r="H44" s="23"/>
    </row>
    <row r="45" spans="1:8" ht="34.5" customHeight="1" x14ac:dyDescent="0.25">
      <c r="A45" s="26">
        <v>34</v>
      </c>
      <c r="B45" s="47">
        <v>35100000</v>
      </c>
      <c r="C45" s="47" t="s">
        <v>41</v>
      </c>
      <c r="D45" s="4">
        <f>70000+9975</f>
        <v>79975</v>
      </c>
      <c r="E45" s="26" t="s">
        <v>28</v>
      </c>
      <c r="F45" s="22" t="s">
        <v>17</v>
      </c>
      <c r="G45" s="22" t="s">
        <v>18</v>
      </c>
      <c r="H45" s="26"/>
    </row>
    <row r="46" spans="1:8" ht="32.25" customHeight="1" x14ac:dyDescent="0.25">
      <c r="A46" s="26">
        <v>35</v>
      </c>
      <c r="B46" s="48"/>
      <c r="C46" s="48"/>
      <c r="D46" s="5">
        <v>116562</v>
      </c>
      <c r="E46" s="26" t="s">
        <v>28</v>
      </c>
      <c r="F46" s="22" t="s">
        <v>17</v>
      </c>
      <c r="G46" s="22" t="s">
        <v>18</v>
      </c>
      <c r="H46" s="26"/>
    </row>
    <row r="47" spans="1:8" ht="35.25" customHeight="1" x14ac:dyDescent="0.25">
      <c r="A47" s="26">
        <v>36</v>
      </c>
      <c r="B47" s="26">
        <v>38400000</v>
      </c>
      <c r="C47" s="26" t="s">
        <v>136</v>
      </c>
      <c r="D47" s="4">
        <f>100+30</f>
        <v>130</v>
      </c>
      <c r="E47" s="26" t="s">
        <v>16</v>
      </c>
      <c r="F47" s="22" t="s">
        <v>17</v>
      </c>
      <c r="G47" s="22" t="s">
        <v>18</v>
      </c>
      <c r="H47" s="23"/>
    </row>
    <row r="48" spans="1:8" s="25" customFormat="1" ht="35.25" customHeight="1" x14ac:dyDescent="0.25">
      <c r="A48" s="26">
        <v>37</v>
      </c>
      <c r="B48" s="37">
        <v>38600000</v>
      </c>
      <c r="C48" s="26" t="s">
        <v>92</v>
      </c>
      <c r="D48" s="5">
        <v>81000</v>
      </c>
      <c r="E48" s="26" t="s">
        <v>28</v>
      </c>
      <c r="F48" s="22" t="s">
        <v>17</v>
      </c>
      <c r="G48" s="22" t="s">
        <v>18</v>
      </c>
      <c r="H48" s="23"/>
    </row>
    <row r="49" spans="1:8" ht="33.75" customHeight="1" x14ac:dyDescent="0.25">
      <c r="A49" s="26">
        <v>38</v>
      </c>
      <c r="B49" s="26">
        <v>39100000</v>
      </c>
      <c r="C49" s="26" t="s">
        <v>42</v>
      </c>
      <c r="D49" s="5">
        <v>9500</v>
      </c>
      <c r="E49" s="26" t="s">
        <v>16</v>
      </c>
      <c r="F49" s="22" t="s">
        <v>17</v>
      </c>
      <c r="G49" s="22" t="s">
        <v>18</v>
      </c>
      <c r="H49" s="23"/>
    </row>
    <row r="50" spans="1:8" ht="37.5" customHeight="1" x14ac:dyDescent="0.25">
      <c r="A50" s="26">
        <v>39</v>
      </c>
      <c r="B50" s="26">
        <v>39500000</v>
      </c>
      <c r="C50" s="26" t="s">
        <v>93</v>
      </c>
      <c r="D50" s="4">
        <v>3000</v>
      </c>
      <c r="E50" s="26" t="s">
        <v>16</v>
      </c>
      <c r="F50" s="22" t="s">
        <v>17</v>
      </c>
      <c r="G50" s="22" t="s">
        <v>18</v>
      </c>
      <c r="H50" s="26"/>
    </row>
    <row r="51" spans="1:8" ht="30" customHeight="1" x14ac:dyDescent="0.25">
      <c r="A51" s="26">
        <v>40</v>
      </c>
      <c r="B51" s="49">
        <v>39700000</v>
      </c>
      <c r="C51" s="49" t="s">
        <v>94</v>
      </c>
      <c r="D51" s="4">
        <v>3610</v>
      </c>
      <c r="E51" s="26" t="s">
        <v>16</v>
      </c>
      <c r="F51" s="22" t="s">
        <v>17</v>
      </c>
      <c r="G51" s="22" t="s">
        <v>18</v>
      </c>
      <c r="H51" s="26"/>
    </row>
    <row r="52" spans="1:8" ht="29.25" customHeight="1" x14ac:dyDescent="0.25">
      <c r="A52" s="26">
        <v>41</v>
      </c>
      <c r="B52" s="49"/>
      <c r="C52" s="49"/>
      <c r="D52" s="5">
        <v>6000</v>
      </c>
      <c r="E52" s="26" t="s">
        <v>16</v>
      </c>
      <c r="F52" s="22" t="s">
        <v>17</v>
      </c>
      <c r="G52" s="22" t="s">
        <v>18</v>
      </c>
      <c r="H52" s="26"/>
    </row>
    <row r="53" spans="1:8" ht="37.5" customHeight="1" x14ac:dyDescent="0.25">
      <c r="A53" s="26">
        <v>42</v>
      </c>
      <c r="B53" s="26">
        <v>42100000</v>
      </c>
      <c r="C53" s="26" t="s">
        <v>44</v>
      </c>
      <c r="D53" s="4">
        <f>200+1000</f>
        <v>1200</v>
      </c>
      <c r="E53" s="26" t="s">
        <v>16</v>
      </c>
      <c r="F53" s="22" t="s">
        <v>17</v>
      </c>
      <c r="G53" s="22" t="s">
        <v>18</v>
      </c>
      <c r="H53" s="26"/>
    </row>
    <row r="54" spans="1:8" ht="33.75" customHeight="1" x14ac:dyDescent="0.25">
      <c r="A54" s="26">
        <v>43</v>
      </c>
      <c r="B54" s="26">
        <v>42500000</v>
      </c>
      <c r="C54" s="26" t="s">
        <v>115</v>
      </c>
      <c r="D54" s="5">
        <v>34500</v>
      </c>
      <c r="E54" s="26" t="s">
        <v>28</v>
      </c>
      <c r="F54" s="22" t="s">
        <v>17</v>
      </c>
      <c r="G54" s="22" t="s">
        <v>18</v>
      </c>
      <c r="H54" s="23"/>
    </row>
    <row r="55" spans="1:8" ht="30.75" customHeight="1" x14ac:dyDescent="0.25">
      <c r="A55" s="26">
        <v>44</v>
      </c>
      <c r="B55" s="26">
        <v>42600000</v>
      </c>
      <c r="C55" s="26" t="s">
        <v>78</v>
      </c>
      <c r="D55" s="4">
        <f>19800+8000</f>
        <v>27800</v>
      </c>
      <c r="E55" s="26" t="s">
        <v>28</v>
      </c>
      <c r="F55" s="22" t="s">
        <v>17</v>
      </c>
      <c r="G55" s="22" t="s">
        <v>18</v>
      </c>
      <c r="H55" s="23"/>
    </row>
    <row r="56" spans="1:8" ht="33.75" customHeight="1" x14ac:dyDescent="0.25">
      <c r="A56" s="26">
        <v>45</v>
      </c>
      <c r="B56" s="26">
        <v>43200000</v>
      </c>
      <c r="C56" s="26" t="s">
        <v>46</v>
      </c>
      <c r="D56" s="5">
        <v>700000</v>
      </c>
      <c r="E56" s="26" t="s">
        <v>28</v>
      </c>
      <c r="F56" s="22" t="s">
        <v>17</v>
      </c>
      <c r="G56" s="22" t="s">
        <v>18</v>
      </c>
      <c r="H56" s="23"/>
    </row>
    <row r="57" spans="1:8" ht="33" customHeight="1" x14ac:dyDescent="0.25">
      <c r="A57" s="26">
        <v>46</v>
      </c>
      <c r="B57" s="26">
        <v>44100000</v>
      </c>
      <c r="C57" s="26" t="s">
        <v>97</v>
      </c>
      <c r="D57" s="4">
        <v>9900</v>
      </c>
      <c r="E57" s="26" t="s">
        <v>16</v>
      </c>
      <c r="F57" s="22" t="s">
        <v>17</v>
      </c>
      <c r="G57" s="22" t="s">
        <v>18</v>
      </c>
      <c r="H57" s="23"/>
    </row>
    <row r="58" spans="1:8" ht="33" customHeight="1" x14ac:dyDescent="0.25">
      <c r="A58" s="26">
        <v>47</v>
      </c>
      <c r="B58" s="26">
        <v>44300000</v>
      </c>
      <c r="C58" s="26" t="s">
        <v>116</v>
      </c>
      <c r="D58" s="4">
        <f>7200+2000</f>
        <v>9200</v>
      </c>
      <c r="E58" s="26" t="s">
        <v>16</v>
      </c>
      <c r="F58" s="22" t="s">
        <v>17</v>
      </c>
      <c r="G58" s="22" t="s">
        <v>18</v>
      </c>
      <c r="H58" s="26"/>
    </row>
    <row r="59" spans="1:8" ht="31.5" customHeight="1" x14ac:dyDescent="0.25">
      <c r="A59" s="26">
        <v>48</v>
      </c>
      <c r="B59" s="26">
        <v>44400000</v>
      </c>
      <c r="C59" s="26" t="s">
        <v>47</v>
      </c>
      <c r="D59" s="4">
        <f>300000-171302</f>
        <v>128698</v>
      </c>
      <c r="E59" s="26" t="s">
        <v>28</v>
      </c>
      <c r="F59" s="22" t="s">
        <v>17</v>
      </c>
      <c r="G59" s="22" t="s">
        <v>18</v>
      </c>
      <c r="H59" s="23"/>
    </row>
    <row r="60" spans="1:8" s="25" customFormat="1" ht="36.75" customHeight="1" x14ac:dyDescent="0.25">
      <c r="A60" s="26">
        <v>49</v>
      </c>
      <c r="B60" s="67">
        <v>44500000</v>
      </c>
      <c r="C60" s="47" t="s">
        <v>99</v>
      </c>
      <c r="D60" s="4">
        <f>3310+3000</f>
        <v>6310</v>
      </c>
      <c r="E60" s="26" t="s">
        <v>16</v>
      </c>
      <c r="F60" s="22" t="s">
        <v>17</v>
      </c>
      <c r="G60" s="22" t="s">
        <v>18</v>
      </c>
      <c r="H60" s="26"/>
    </row>
    <row r="61" spans="1:8" s="25" customFormat="1" ht="36.75" customHeight="1" x14ac:dyDescent="0.25">
      <c r="A61" s="26">
        <v>50</v>
      </c>
      <c r="B61" s="68"/>
      <c r="C61" s="48"/>
      <c r="D61" s="5">
        <v>2000</v>
      </c>
      <c r="E61" s="26" t="s">
        <v>16</v>
      </c>
      <c r="F61" s="22" t="s">
        <v>17</v>
      </c>
      <c r="G61" s="22" t="s">
        <v>18</v>
      </c>
      <c r="H61" s="26"/>
    </row>
    <row r="62" spans="1:8" ht="31.5" customHeight="1" x14ac:dyDescent="0.25">
      <c r="A62" s="26">
        <v>51</v>
      </c>
      <c r="B62" s="26">
        <v>44800000</v>
      </c>
      <c r="C62" s="26" t="s">
        <v>100</v>
      </c>
      <c r="D62" s="4">
        <v>9900</v>
      </c>
      <c r="E62" s="26" t="s">
        <v>16</v>
      </c>
      <c r="F62" s="22" t="s">
        <v>17</v>
      </c>
      <c r="G62" s="22" t="s">
        <v>18</v>
      </c>
      <c r="H62" s="23"/>
    </row>
    <row r="63" spans="1:8" ht="35.25" customHeight="1" x14ac:dyDescent="0.25">
      <c r="A63" s="26">
        <v>52</v>
      </c>
      <c r="B63" s="26">
        <v>45100000</v>
      </c>
      <c r="C63" s="26" t="s">
        <v>137</v>
      </c>
      <c r="D63" s="4">
        <v>249000</v>
      </c>
      <c r="E63" s="26" t="s">
        <v>28</v>
      </c>
      <c r="F63" s="22" t="s">
        <v>17</v>
      </c>
      <c r="G63" s="22" t="s">
        <v>18</v>
      </c>
      <c r="H63" s="23"/>
    </row>
    <row r="64" spans="1:8" ht="33.75" customHeight="1" x14ac:dyDescent="0.25">
      <c r="A64" s="26">
        <v>53</v>
      </c>
      <c r="B64" s="47">
        <v>45200000</v>
      </c>
      <c r="C64" s="47" t="s">
        <v>48</v>
      </c>
      <c r="D64" s="5">
        <f>640000-1500</f>
        <v>638500</v>
      </c>
      <c r="E64" s="26" t="s">
        <v>28</v>
      </c>
      <c r="F64" s="22" t="s">
        <v>17</v>
      </c>
      <c r="G64" s="22" t="s">
        <v>18</v>
      </c>
      <c r="H64" s="38"/>
    </row>
    <row r="65" spans="1:8" ht="33.75" customHeight="1" x14ac:dyDescent="0.25">
      <c r="A65" s="26">
        <v>54</v>
      </c>
      <c r="B65" s="48"/>
      <c r="C65" s="48"/>
      <c r="D65" s="4">
        <v>2171302</v>
      </c>
      <c r="E65" s="26" t="s">
        <v>28</v>
      </c>
      <c r="F65" s="22" t="s">
        <v>17</v>
      </c>
      <c r="G65" s="22" t="s">
        <v>18</v>
      </c>
      <c r="H65" s="38"/>
    </row>
    <row r="66" spans="1:8" s="25" customFormat="1" ht="31.5" customHeight="1" x14ac:dyDescent="0.25">
      <c r="A66" s="26">
        <v>55</v>
      </c>
      <c r="B66" s="26">
        <v>45400000</v>
      </c>
      <c r="C66" s="26" t="s">
        <v>49</v>
      </c>
      <c r="D66" s="5">
        <f>983438+328000</f>
        <v>1311438</v>
      </c>
      <c r="E66" s="26" t="s">
        <v>28</v>
      </c>
      <c r="F66" s="22" t="s">
        <v>17</v>
      </c>
      <c r="G66" s="22" t="s">
        <v>18</v>
      </c>
      <c r="H66" s="26"/>
    </row>
    <row r="67" spans="1:8" ht="35.25" customHeight="1" x14ac:dyDescent="0.25">
      <c r="A67" s="26">
        <v>56</v>
      </c>
      <c r="B67" s="26">
        <v>45500000</v>
      </c>
      <c r="C67" s="26" t="s">
        <v>138</v>
      </c>
      <c r="D67" s="4">
        <v>1000</v>
      </c>
      <c r="E67" s="26" t="s">
        <v>16</v>
      </c>
      <c r="F67" s="22" t="s">
        <v>17</v>
      </c>
      <c r="G67" s="22" t="s">
        <v>18</v>
      </c>
      <c r="H67" s="23"/>
    </row>
    <row r="68" spans="1:8" s="25" customFormat="1" ht="36.75" customHeight="1" x14ac:dyDescent="0.25">
      <c r="A68" s="26">
        <v>57</v>
      </c>
      <c r="B68" s="37">
        <v>48400000</v>
      </c>
      <c r="C68" s="26" t="s">
        <v>101</v>
      </c>
      <c r="D68" s="10">
        <v>18000</v>
      </c>
      <c r="E68" s="26" t="s">
        <v>16</v>
      </c>
      <c r="F68" s="22" t="s">
        <v>17</v>
      </c>
      <c r="G68" s="22" t="s">
        <v>18</v>
      </c>
      <c r="H68" s="23" t="s">
        <v>62</v>
      </c>
    </row>
    <row r="69" spans="1:8" ht="32.25" customHeight="1" x14ac:dyDescent="0.25">
      <c r="A69" s="26">
        <v>58</v>
      </c>
      <c r="B69" s="49">
        <v>50100000</v>
      </c>
      <c r="C69" s="49" t="s">
        <v>53</v>
      </c>
      <c r="D69" s="4">
        <f>1311000-300</f>
        <v>1310700</v>
      </c>
      <c r="E69" s="26" t="s">
        <v>28</v>
      </c>
      <c r="F69" s="22" t="s">
        <v>17</v>
      </c>
      <c r="G69" s="22" t="s">
        <v>18</v>
      </c>
      <c r="H69" s="23"/>
    </row>
    <row r="70" spans="1:8" ht="33.75" customHeight="1" x14ac:dyDescent="0.25">
      <c r="A70" s="26">
        <v>59</v>
      </c>
      <c r="B70" s="49"/>
      <c r="C70" s="49"/>
      <c r="D70" s="4">
        <f>396000+100000</f>
        <v>496000</v>
      </c>
      <c r="E70" s="26" t="s">
        <v>16</v>
      </c>
      <c r="F70" s="22" t="s">
        <v>17</v>
      </c>
      <c r="G70" s="22" t="s">
        <v>18</v>
      </c>
      <c r="H70" s="23" t="s">
        <v>54</v>
      </c>
    </row>
    <row r="71" spans="1:8" ht="47.25" customHeight="1" x14ac:dyDescent="0.25">
      <c r="A71" s="26">
        <v>60</v>
      </c>
      <c r="B71" s="26">
        <v>50500000</v>
      </c>
      <c r="C71" s="26" t="s">
        <v>102</v>
      </c>
      <c r="D71" s="4">
        <v>9900</v>
      </c>
      <c r="E71" s="26" t="s">
        <v>16</v>
      </c>
      <c r="F71" s="22" t="s">
        <v>17</v>
      </c>
      <c r="G71" s="22" t="s">
        <v>18</v>
      </c>
      <c r="H71" s="23"/>
    </row>
    <row r="72" spans="1:8" ht="39" customHeight="1" x14ac:dyDescent="0.25">
      <c r="A72" s="26">
        <v>61</v>
      </c>
      <c r="B72" s="26">
        <v>50700000</v>
      </c>
      <c r="C72" s="26" t="s">
        <v>56</v>
      </c>
      <c r="D72" s="4">
        <v>5000</v>
      </c>
      <c r="E72" s="26" t="s">
        <v>16</v>
      </c>
      <c r="F72" s="22" t="s">
        <v>17</v>
      </c>
      <c r="G72" s="22" t="s">
        <v>18</v>
      </c>
      <c r="H72" s="23"/>
    </row>
    <row r="73" spans="1:8" s="33" customFormat="1" ht="31.5" customHeight="1" x14ac:dyDescent="0.25">
      <c r="A73" s="26">
        <v>62</v>
      </c>
      <c r="B73" s="26">
        <v>55300000</v>
      </c>
      <c r="C73" s="26" t="s">
        <v>57</v>
      </c>
      <c r="D73" s="4">
        <f>14800-1000</f>
        <v>13800</v>
      </c>
      <c r="E73" s="26" t="s">
        <v>16</v>
      </c>
      <c r="F73" s="22" t="s">
        <v>17</v>
      </c>
      <c r="G73" s="22" t="s">
        <v>18</v>
      </c>
      <c r="H73" s="23" t="s">
        <v>19</v>
      </c>
    </row>
    <row r="74" spans="1:8" ht="37.5" customHeight="1" x14ac:dyDescent="0.25">
      <c r="A74" s="26">
        <v>63</v>
      </c>
      <c r="B74" s="26">
        <v>60100000</v>
      </c>
      <c r="C74" s="26" t="s">
        <v>107</v>
      </c>
      <c r="D74" s="4">
        <v>9900</v>
      </c>
      <c r="E74" s="26" t="s">
        <v>16</v>
      </c>
      <c r="F74" s="22" t="s">
        <v>17</v>
      </c>
      <c r="G74" s="22" t="s">
        <v>18</v>
      </c>
      <c r="H74" s="23"/>
    </row>
    <row r="75" spans="1:8" ht="36.75" customHeight="1" x14ac:dyDescent="0.25">
      <c r="A75" s="26">
        <v>64</v>
      </c>
      <c r="B75" s="26">
        <v>63100000</v>
      </c>
      <c r="C75" s="26" t="s">
        <v>58</v>
      </c>
      <c r="D75" s="4">
        <v>9900</v>
      </c>
      <c r="E75" s="26" t="s">
        <v>16</v>
      </c>
      <c r="F75" s="22" t="s">
        <v>17</v>
      </c>
      <c r="G75" s="22" t="s">
        <v>18</v>
      </c>
      <c r="H75" s="23"/>
    </row>
    <row r="76" spans="1:8" s="33" customFormat="1" ht="28.5" customHeight="1" x14ac:dyDescent="0.25">
      <c r="A76" s="26">
        <v>65</v>
      </c>
      <c r="B76" s="49">
        <v>63700000</v>
      </c>
      <c r="C76" s="49" t="s">
        <v>59</v>
      </c>
      <c r="D76" s="4">
        <v>3000</v>
      </c>
      <c r="E76" s="26" t="s">
        <v>16</v>
      </c>
      <c r="F76" s="22" t="s">
        <v>17</v>
      </c>
      <c r="G76" s="22" t="s">
        <v>18</v>
      </c>
      <c r="H76" s="23" t="s">
        <v>52</v>
      </c>
    </row>
    <row r="77" spans="1:8" s="33" customFormat="1" ht="30.75" customHeight="1" x14ac:dyDescent="0.25">
      <c r="A77" s="26">
        <v>66</v>
      </c>
      <c r="B77" s="49"/>
      <c r="C77" s="49"/>
      <c r="D77" s="4">
        <f>93000+14835</f>
        <v>107835</v>
      </c>
      <c r="E77" s="26" t="s">
        <v>28</v>
      </c>
      <c r="F77" s="22" t="s">
        <v>17</v>
      </c>
      <c r="G77" s="22" t="s">
        <v>18</v>
      </c>
      <c r="H77" s="23"/>
    </row>
    <row r="78" spans="1:8" ht="36" customHeight="1" x14ac:dyDescent="0.25">
      <c r="A78" s="26">
        <v>67</v>
      </c>
      <c r="B78" s="26">
        <v>65100000</v>
      </c>
      <c r="C78" s="26" t="s">
        <v>117</v>
      </c>
      <c r="D78" s="4">
        <v>3000</v>
      </c>
      <c r="E78" s="26" t="s">
        <v>16</v>
      </c>
      <c r="F78" s="22" t="s">
        <v>17</v>
      </c>
      <c r="G78" s="22" t="s">
        <v>18</v>
      </c>
      <c r="H78" s="23"/>
    </row>
    <row r="79" spans="1:8" ht="35.25" customHeight="1" x14ac:dyDescent="0.25">
      <c r="A79" s="26">
        <v>68</v>
      </c>
      <c r="B79" s="47">
        <v>66500000</v>
      </c>
      <c r="C79" s="47" t="s">
        <v>64</v>
      </c>
      <c r="D79" s="31">
        <f>180480+30000</f>
        <v>210480</v>
      </c>
      <c r="E79" s="26" t="s">
        <v>22</v>
      </c>
      <c r="F79" s="22" t="s">
        <v>17</v>
      </c>
      <c r="G79" s="22" t="s">
        <v>18</v>
      </c>
      <c r="H79" s="23" t="s">
        <v>23</v>
      </c>
    </row>
    <row r="80" spans="1:8" ht="35.25" customHeight="1" x14ac:dyDescent="0.25">
      <c r="A80" s="26">
        <v>69</v>
      </c>
      <c r="B80" s="48"/>
      <c r="C80" s="48"/>
      <c r="D80" s="31">
        <v>119520</v>
      </c>
      <c r="E80" s="26" t="s">
        <v>28</v>
      </c>
      <c r="F80" s="22" t="s">
        <v>17</v>
      </c>
      <c r="G80" s="22" t="s">
        <v>18</v>
      </c>
      <c r="H80" s="23"/>
    </row>
    <row r="81" spans="1:8" ht="36.75" customHeight="1" x14ac:dyDescent="0.25">
      <c r="A81" s="26">
        <v>70</v>
      </c>
      <c r="B81" s="26">
        <v>71200000</v>
      </c>
      <c r="C81" s="26" t="s">
        <v>139</v>
      </c>
      <c r="D81" s="5">
        <v>35000</v>
      </c>
      <c r="E81" s="26" t="s">
        <v>28</v>
      </c>
      <c r="F81" s="22" t="s">
        <v>17</v>
      </c>
      <c r="G81" s="22" t="s">
        <v>18</v>
      </c>
      <c r="H81" s="28"/>
    </row>
    <row r="82" spans="1:8" ht="33.75" customHeight="1" x14ac:dyDescent="0.25">
      <c r="A82" s="26">
        <v>71</v>
      </c>
      <c r="B82" s="29">
        <v>71300000</v>
      </c>
      <c r="C82" s="29" t="s">
        <v>120</v>
      </c>
      <c r="D82" s="4">
        <f>300+9000</f>
        <v>9300</v>
      </c>
      <c r="E82" s="26" t="s">
        <v>16</v>
      </c>
      <c r="F82" s="22" t="s">
        <v>17</v>
      </c>
      <c r="G82" s="22" t="s">
        <v>18</v>
      </c>
      <c r="H82" s="28"/>
    </row>
    <row r="83" spans="1:8" ht="39" customHeight="1" x14ac:dyDescent="0.25">
      <c r="A83" s="26">
        <v>72</v>
      </c>
      <c r="B83" s="26">
        <v>71600000</v>
      </c>
      <c r="C83" s="26" t="s">
        <v>103</v>
      </c>
      <c r="D83" s="4">
        <f>9500+9000+5000</f>
        <v>23500</v>
      </c>
      <c r="E83" s="26" t="s">
        <v>16</v>
      </c>
      <c r="F83" s="22" t="s">
        <v>17</v>
      </c>
      <c r="G83" s="22" t="s">
        <v>18</v>
      </c>
      <c r="H83" s="23" t="s">
        <v>52</v>
      </c>
    </row>
    <row r="84" spans="1:8" ht="38.25" customHeight="1" x14ac:dyDescent="0.25">
      <c r="A84" s="26">
        <v>73</v>
      </c>
      <c r="B84" s="26">
        <v>72200000</v>
      </c>
      <c r="C84" s="26" t="s">
        <v>65</v>
      </c>
      <c r="D84" s="4">
        <v>306000</v>
      </c>
      <c r="E84" s="26" t="s">
        <v>16</v>
      </c>
      <c r="F84" s="22" t="s">
        <v>17</v>
      </c>
      <c r="G84" s="22" t="s">
        <v>18</v>
      </c>
      <c r="H84" s="23" t="s">
        <v>52</v>
      </c>
    </row>
    <row r="85" spans="1:8" ht="29.25" customHeight="1" x14ac:dyDescent="0.25">
      <c r="A85" s="26">
        <v>74</v>
      </c>
      <c r="B85" s="49">
        <v>72400000</v>
      </c>
      <c r="C85" s="49" t="s">
        <v>67</v>
      </c>
      <c r="D85" s="4">
        <v>9000</v>
      </c>
      <c r="E85" s="26" t="s">
        <v>68</v>
      </c>
      <c r="F85" s="22" t="s">
        <v>17</v>
      </c>
      <c r="G85" s="22" t="s">
        <v>18</v>
      </c>
      <c r="H85" s="23" t="s">
        <v>66</v>
      </c>
    </row>
    <row r="86" spans="1:8" ht="28.5" customHeight="1" x14ac:dyDescent="0.25">
      <c r="A86" s="26">
        <v>75</v>
      </c>
      <c r="B86" s="49"/>
      <c r="C86" s="49"/>
      <c r="D86" s="4">
        <v>900</v>
      </c>
      <c r="E86" s="26" t="s">
        <v>68</v>
      </c>
      <c r="F86" s="22" t="s">
        <v>17</v>
      </c>
      <c r="G86" s="22" t="s">
        <v>18</v>
      </c>
      <c r="H86" s="23"/>
    </row>
    <row r="87" spans="1:8" ht="29.25" customHeight="1" x14ac:dyDescent="0.25">
      <c r="A87" s="26">
        <v>76</v>
      </c>
      <c r="B87" s="26">
        <v>75100000</v>
      </c>
      <c r="C87" s="26" t="s">
        <v>69</v>
      </c>
      <c r="D87" s="4">
        <v>8000</v>
      </c>
      <c r="E87" s="26" t="s">
        <v>16</v>
      </c>
      <c r="F87" s="22" t="s">
        <v>17</v>
      </c>
      <c r="G87" s="22" t="s">
        <v>18</v>
      </c>
      <c r="H87" s="23" t="s">
        <v>52</v>
      </c>
    </row>
    <row r="88" spans="1:8" ht="70.5" customHeight="1" x14ac:dyDescent="0.25">
      <c r="A88" s="26">
        <v>77</v>
      </c>
      <c r="B88" s="26">
        <v>77200000</v>
      </c>
      <c r="C88" s="26" t="s">
        <v>70</v>
      </c>
      <c r="D88" s="4">
        <f>11461660-14000</f>
        <v>11447660</v>
      </c>
      <c r="E88" s="26" t="s">
        <v>28</v>
      </c>
      <c r="F88" s="22" t="s">
        <v>17</v>
      </c>
      <c r="G88" s="22" t="s">
        <v>18</v>
      </c>
      <c r="H88" s="23"/>
    </row>
    <row r="89" spans="1:8" ht="33.75" customHeight="1" x14ac:dyDescent="0.25">
      <c r="A89" s="26">
        <v>78</v>
      </c>
      <c r="B89" s="26">
        <v>77300000</v>
      </c>
      <c r="C89" s="26" t="s">
        <v>111</v>
      </c>
      <c r="D89" s="4">
        <f>4725000+416000</f>
        <v>5141000</v>
      </c>
      <c r="E89" s="26" t="s">
        <v>28</v>
      </c>
      <c r="F89" s="22" t="s">
        <v>17</v>
      </c>
      <c r="G89" s="22" t="s">
        <v>18</v>
      </c>
      <c r="H89" s="23"/>
    </row>
    <row r="90" spans="1:8" ht="33" customHeight="1" x14ac:dyDescent="0.25">
      <c r="A90" s="26">
        <v>79</v>
      </c>
      <c r="B90" s="47">
        <v>79300000</v>
      </c>
      <c r="C90" s="47" t="s">
        <v>104</v>
      </c>
      <c r="D90" s="4">
        <f>5300+3000</f>
        <v>8300</v>
      </c>
      <c r="E90" s="26" t="s">
        <v>68</v>
      </c>
      <c r="F90" s="22" t="s">
        <v>17</v>
      </c>
      <c r="G90" s="22" t="s">
        <v>18</v>
      </c>
      <c r="H90" s="23"/>
    </row>
    <row r="91" spans="1:8" ht="33" customHeight="1" x14ac:dyDescent="0.25">
      <c r="A91" s="26">
        <v>80</v>
      </c>
      <c r="B91" s="48"/>
      <c r="C91" s="48"/>
      <c r="D91" s="4">
        <v>45000</v>
      </c>
      <c r="E91" s="26" t="s">
        <v>68</v>
      </c>
      <c r="F91" s="22" t="s">
        <v>17</v>
      </c>
      <c r="G91" s="22" t="s">
        <v>18</v>
      </c>
      <c r="H91" s="23" t="s">
        <v>62</v>
      </c>
    </row>
    <row r="92" spans="1:8" ht="33" customHeight="1" x14ac:dyDescent="0.25">
      <c r="A92" s="26">
        <v>81</v>
      </c>
      <c r="B92" s="26">
        <v>79400000</v>
      </c>
      <c r="C92" s="26" t="s">
        <v>105</v>
      </c>
      <c r="D92" s="4">
        <v>5000</v>
      </c>
      <c r="E92" s="26" t="s">
        <v>68</v>
      </c>
      <c r="F92" s="22" t="s">
        <v>17</v>
      </c>
      <c r="G92" s="22" t="s">
        <v>18</v>
      </c>
      <c r="H92" s="23"/>
    </row>
    <row r="93" spans="1:8" ht="30" customHeight="1" x14ac:dyDescent="0.25">
      <c r="A93" s="26">
        <v>82</v>
      </c>
      <c r="B93" s="26">
        <v>7970000</v>
      </c>
      <c r="C93" s="26" t="s">
        <v>72</v>
      </c>
      <c r="D93" s="4">
        <f>85000+300</f>
        <v>85300</v>
      </c>
      <c r="E93" s="26" t="s">
        <v>16</v>
      </c>
      <c r="F93" s="22" t="s">
        <v>17</v>
      </c>
      <c r="G93" s="22" t="s">
        <v>18</v>
      </c>
      <c r="H93" s="23" t="s">
        <v>62</v>
      </c>
    </row>
    <row r="94" spans="1:8" ht="27.75" customHeight="1" x14ac:dyDescent="0.25">
      <c r="A94" s="26">
        <v>83</v>
      </c>
      <c r="B94" s="49">
        <v>79900000</v>
      </c>
      <c r="C94" s="49" t="s">
        <v>73</v>
      </c>
      <c r="D94" s="4">
        <f>5000</f>
        <v>5000</v>
      </c>
      <c r="E94" s="26" t="s">
        <v>16</v>
      </c>
      <c r="F94" s="22" t="s">
        <v>17</v>
      </c>
      <c r="G94" s="22" t="s">
        <v>18</v>
      </c>
      <c r="H94" s="23" t="s">
        <v>52</v>
      </c>
    </row>
    <row r="95" spans="1:8" ht="32.25" customHeight="1" x14ac:dyDescent="0.25">
      <c r="A95" s="26">
        <v>84</v>
      </c>
      <c r="B95" s="49"/>
      <c r="C95" s="49"/>
      <c r="D95" s="4">
        <v>15000</v>
      </c>
      <c r="E95" s="26" t="s">
        <v>16</v>
      </c>
      <c r="F95" s="22" t="s">
        <v>17</v>
      </c>
      <c r="G95" s="22" t="s">
        <v>18</v>
      </c>
      <c r="H95" s="23" t="s">
        <v>19</v>
      </c>
    </row>
    <row r="96" spans="1:8" ht="32.25" customHeight="1" x14ac:dyDescent="0.25">
      <c r="A96" s="26">
        <v>85</v>
      </c>
      <c r="B96" s="49"/>
      <c r="C96" s="49"/>
      <c r="D96" s="4">
        <f>475000-9000</f>
        <v>466000</v>
      </c>
      <c r="E96" s="26" t="s">
        <v>28</v>
      </c>
      <c r="F96" s="22" t="s">
        <v>17</v>
      </c>
      <c r="G96" s="22" t="s">
        <v>18</v>
      </c>
      <c r="H96" s="23"/>
    </row>
    <row r="97" spans="1:8" ht="36" customHeight="1" x14ac:dyDescent="0.25">
      <c r="A97" s="26">
        <v>86</v>
      </c>
      <c r="B97" s="26">
        <v>90900000</v>
      </c>
      <c r="C97" s="26" t="s">
        <v>74</v>
      </c>
      <c r="D97" s="4">
        <v>150000</v>
      </c>
      <c r="E97" s="26" t="s">
        <v>28</v>
      </c>
      <c r="F97" s="22" t="s">
        <v>17</v>
      </c>
      <c r="G97" s="22" t="s">
        <v>18</v>
      </c>
      <c r="H97" s="23"/>
    </row>
    <row r="98" spans="1:8" ht="35.25" customHeight="1" x14ac:dyDescent="0.25">
      <c r="A98" s="26">
        <v>87</v>
      </c>
      <c r="B98" s="26">
        <v>92100000</v>
      </c>
      <c r="C98" s="26" t="s">
        <v>118</v>
      </c>
      <c r="D98" s="4">
        <f>9990+41600</f>
        <v>51590</v>
      </c>
      <c r="E98" s="26" t="s">
        <v>28</v>
      </c>
      <c r="F98" s="22" t="s">
        <v>17</v>
      </c>
      <c r="G98" s="22" t="s">
        <v>18</v>
      </c>
      <c r="H98" s="23"/>
    </row>
    <row r="99" spans="1:8" x14ac:dyDescent="0.25">
      <c r="C99" s="34"/>
    </row>
  </sheetData>
  <sheetProtection algorithmName="SHA-512" hashValue="B1PfQSaluwoEqWZfhQ/Tcr9WeLgcBFZ9fJEJ135xipJh8Ay+b+w56QhIt8wZSfaPF/Fq66OkQzQtHX6L023zZg==" saltValue="zVyEGUnVqAk+GIEjOXQkuQ==" spinCount="100000" sheet="1" objects="1" scenarios="1"/>
  <mergeCells count="33">
    <mergeCell ref="B94:B96"/>
    <mergeCell ref="C94:C96"/>
    <mergeCell ref="B29:B32"/>
    <mergeCell ref="C29:C32"/>
    <mergeCell ref="B45:B46"/>
    <mergeCell ref="C45:C46"/>
    <mergeCell ref="B51:B52"/>
    <mergeCell ref="C51:C52"/>
    <mergeCell ref="B60:B61"/>
    <mergeCell ref="C60:C61"/>
    <mergeCell ref="B64:B65"/>
    <mergeCell ref="B79:B80"/>
    <mergeCell ref="C79:C80"/>
    <mergeCell ref="B85:B86"/>
    <mergeCell ref="C85:C86"/>
    <mergeCell ref="B90:B91"/>
    <mergeCell ref="C90:C91"/>
    <mergeCell ref="C3:G3"/>
    <mergeCell ref="A4:E5"/>
    <mergeCell ref="F4:H4"/>
    <mergeCell ref="F5:H5"/>
    <mergeCell ref="A6:E6"/>
    <mergeCell ref="A8:H8"/>
    <mergeCell ref="F6:H7"/>
    <mergeCell ref="A7:E7"/>
    <mergeCell ref="A9:H9"/>
    <mergeCell ref="B20:B21"/>
    <mergeCell ref="C20:C21"/>
    <mergeCell ref="C64:C65"/>
    <mergeCell ref="B69:B70"/>
    <mergeCell ref="C69:C70"/>
    <mergeCell ref="B76:B77"/>
    <mergeCell ref="C76:C77"/>
  </mergeCells>
  <pageMargins left="0.7" right="0.7" top="0.75" bottom="0.75" header="0.3" footer="0.3"/>
  <pageSetup scale="51" orientation="portrait" r:id="rId1"/>
  <ignoredErrors>
    <ignoredError sqref="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zoomScale="115" zoomScaleNormal="115" workbookViewId="0">
      <selection activeCell="C15" sqref="C15"/>
    </sheetView>
  </sheetViews>
  <sheetFormatPr defaultRowHeight="13.5" x14ac:dyDescent="0.25"/>
  <cols>
    <col min="1" max="1" width="3.85546875" style="33" customWidth="1"/>
    <col min="2" max="2" width="10" style="33" customWidth="1"/>
    <col min="3" max="3" width="55.5703125" style="17" customWidth="1"/>
    <col min="4" max="4" width="11.42578125" style="2" customWidth="1"/>
    <col min="5" max="5" width="10.42578125" style="17" customWidth="1"/>
    <col min="6" max="6" width="12.42578125" style="17" bestFit="1" customWidth="1"/>
    <col min="7" max="7" width="10.7109375" style="17" customWidth="1"/>
    <col min="8" max="8" width="43.5703125" style="17" customWidth="1"/>
    <col min="9" max="16384" width="9.140625" style="17"/>
  </cols>
  <sheetData>
    <row r="1" spans="1:8" ht="6" customHeight="1" x14ac:dyDescent="0.25"/>
    <row r="2" spans="1:8" s="20" customFormat="1" ht="23.25" customHeight="1" x14ac:dyDescent="0.25">
      <c r="A2" s="17"/>
      <c r="B2" s="17"/>
      <c r="C2" s="17"/>
      <c r="D2" s="2"/>
      <c r="E2" s="17"/>
      <c r="F2" s="17"/>
      <c r="G2" s="17"/>
      <c r="H2" s="19" t="s">
        <v>108</v>
      </c>
    </row>
    <row r="3" spans="1:8" s="20" customFormat="1" ht="20.25" customHeight="1" x14ac:dyDescent="0.25">
      <c r="A3" s="17"/>
      <c r="B3" s="17"/>
      <c r="C3" s="63" t="s">
        <v>0</v>
      </c>
      <c r="D3" s="63"/>
      <c r="E3" s="63"/>
      <c r="F3" s="63"/>
      <c r="G3" s="63"/>
      <c r="H3" s="17"/>
    </row>
    <row r="4" spans="1:8" s="20" customFormat="1" ht="26.25" customHeight="1" x14ac:dyDescent="0.25">
      <c r="A4" s="50" t="s">
        <v>147</v>
      </c>
      <c r="B4" s="51"/>
      <c r="C4" s="51"/>
      <c r="D4" s="51"/>
      <c r="E4" s="52"/>
      <c r="F4" s="69" t="s">
        <v>1</v>
      </c>
      <c r="G4" s="70"/>
      <c r="H4" s="71"/>
    </row>
    <row r="5" spans="1:8" s="20" customFormat="1" ht="18.75" customHeight="1" x14ac:dyDescent="0.25">
      <c r="A5" s="64"/>
      <c r="B5" s="65"/>
      <c r="C5" s="65"/>
      <c r="D5" s="65"/>
      <c r="E5" s="66"/>
      <c r="F5" s="58">
        <v>204578581</v>
      </c>
      <c r="G5" s="59"/>
      <c r="H5" s="60"/>
    </row>
    <row r="6" spans="1:8" s="20" customFormat="1" ht="22.5" customHeight="1" x14ac:dyDescent="0.25">
      <c r="A6" s="50" t="s">
        <v>2</v>
      </c>
      <c r="B6" s="51"/>
      <c r="C6" s="51"/>
      <c r="D6" s="51"/>
      <c r="E6" s="52"/>
      <c r="F6" s="50" t="s">
        <v>3</v>
      </c>
      <c r="G6" s="53"/>
      <c r="H6" s="54"/>
    </row>
    <row r="7" spans="1:8" s="20" customFormat="1" ht="21.75" customHeight="1" x14ac:dyDescent="0.25">
      <c r="A7" s="58" t="s">
        <v>4</v>
      </c>
      <c r="B7" s="59"/>
      <c r="C7" s="59"/>
      <c r="D7" s="59"/>
      <c r="E7" s="60"/>
      <c r="F7" s="55"/>
      <c r="G7" s="56"/>
      <c r="H7" s="57"/>
    </row>
    <row r="8" spans="1:8" s="20" customFormat="1" ht="21" customHeight="1" x14ac:dyDescent="0.25">
      <c r="A8" s="50" t="s">
        <v>5</v>
      </c>
      <c r="B8" s="51"/>
      <c r="C8" s="51"/>
      <c r="D8" s="51"/>
      <c r="E8" s="51"/>
      <c r="F8" s="51"/>
      <c r="G8" s="51"/>
      <c r="H8" s="52"/>
    </row>
    <row r="9" spans="1:8" s="21" customFormat="1" ht="15.75" customHeight="1" x14ac:dyDescent="0.25">
      <c r="A9" s="72">
        <v>5525000</v>
      </c>
      <c r="B9" s="73"/>
      <c r="C9" s="73"/>
      <c r="D9" s="73"/>
      <c r="E9" s="73"/>
      <c r="F9" s="73"/>
      <c r="G9" s="73"/>
      <c r="H9" s="73"/>
    </row>
    <row r="10" spans="1:8" s="21" customFormat="1" ht="66.75" customHeight="1" x14ac:dyDescent="0.25">
      <c r="A10" s="26" t="s">
        <v>6</v>
      </c>
      <c r="B10" s="26" t="s">
        <v>7</v>
      </c>
      <c r="C10" s="26" t="s">
        <v>8</v>
      </c>
      <c r="D10" s="3" t="s">
        <v>9</v>
      </c>
      <c r="E10" s="26" t="s">
        <v>10</v>
      </c>
      <c r="F10" s="26" t="s">
        <v>11</v>
      </c>
      <c r="G10" s="26" t="s">
        <v>12</v>
      </c>
      <c r="H10" s="26" t="s">
        <v>13</v>
      </c>
    </row>
    <row r="11" spans="1:8" s="21" customFormat="1" ht="15" customHeight="1" x14ac:dyDescent="0.25">
      <c r="A11" s="26">
        <v>1</v>
      </c>
      <c r="B11" s="26">
        <v>2</v>
      </c>
      <c r="C11" s="26">
        <v>3</v>
      </c>
      <c r="D11" s="4">
        <v>4</v>
      </c>
      <c r="E11" s="26">
        <v>5</v>
      </c>
      <c r="F11" s="26">
        <v>6</v>
      </c>
      <c r="G11" s="26">
        <v>7</v>
      </c>
      <c r="H11" s="26">
        <v>8</v>
      </c>
    </row>
    <row r="12" spans="1:8" ht="31.5" customHeight="1" x14ac:dyDescent="0.25">
      <c r="A12" s="26">
        <v>1</v>
      </c>
      <c r="B12" s="22" t="s">
        <v>20</v>
      </c>
      <c r="C12" s="26" t="s">
        <v>21</v>
      </c>
      <c r="D12" s="4">
        <f>410000+34211</f>
        <v>444211</v>
      </c>
      <c r="E12" s="26" t="s">
        <v>22</v>
      </c>
      <c r="F12" s="22" t="s">
        <v>17</v>
      </c>
      <c r="G12" s="22" t="s">
        <v>18</v>
      </c>
      <c r="H12" s="23" t="s">
        <v>23</v>
      </c>
    </row>
    <row r="13" spans="1:8" ht="29.25" customHeight="1" x14ac:dyDescent="0.25">
      <c r="A13" s="26">
        <v>2</v>
      </c>
      <c r="B13" s="26" t="s">
        <v>24</v>
      </c>
      <c r="C13" s="26" t="s">
        <v>25</v>
      </c>
      <c r="D13" s="4">
        <v>60000</v>
      </c>
      <c r="E13" s="26" t="s">
        <v>22</v>
      </c>
      <c r="F13" s="22" t="s">
        <v>17</v>
      </c>
      <c r="G13" s="22" t="s">
        <v>18</v>
      </c>
      <c r="H13" s="23" t="s">
        <v>23</v>
      </c>
    </row>
    <row r="14" spans="1:8" ht="32.25" customHeight="1" x14ac:dyDescent="0.25">
      <c r="A14" s="26">
        <v>3</v>
      </c>
      <c r="B14" s="26">
        <v>15800000</v>
      </c>
      <c r="C14" s="26" t="s">
        <v>26</v>
      </c>
      <c r="D14" s="4">
        <v>5000</v>
      </c>
      <c r="E14" s="26" t="s">
        <v>16</v>
      </c>
      <c r="F14" s="22" t="s">
        <v>17</v>
      </c>
      <c r="G14" s="22" t="s">
        <v>18</v>
      </c>
      <c r="H14" s="23" t="s">
        <v>19</v>
      </c>
    </row>
    <row r="15" spans="1:8" s="25" customFormat="1" ht="32.25" customHeight="1" x14ac:dyDescent="0.25">
      <c r="A15" s="26">
        <v>4</v>
      </c>
      <c r="B15" s="26">
        <v>15900000</v>
      </c>
      <c r="C15" s="26" t="s">
        <v>27</v>
      </c>
      <c r="D15" s="4">
        <v>3000</v>
      </c>
      <c r="E15" s="26" t="s">
        <v>16</v>
      </c>
      <c r="F15" s="22" t="s">
        <v>17</v>
      </c>
      <c r="G15" s="22" t="s">
        <v>18</v>
      </c>
      <c r="H15" s="23" t="s">
        <v>19</v>
      </c>
    </row>
    <row r="16" spans="1:8" ht="31.5" customHeight="1" x14ac:dyDescent="0.25">
      <c r="A16" s="26">
        <v>5</v>
      </c>
      <c r="B16" s="26">
        <v>18300000</v>
      </c>
      <c r="C16" s="26" t="s">
        <v>29</v>
      </c>
      <c r="D16" s="4">
        <v>5400</v>
      </c>
      <c r="E16" s="26" t="s">
        <v>16</v>
      </c>
      <c r="F16" s="22" t="s">
        <v>17</v>
      </c>
      <c r="G16" s="22" t="s">
        <v>18</v>
      </c>
      <c r="H16" s="23"/>
    </row>
    <row r="17" spans="1:10" ht="30.75" customHeight="1" x14ac:dyDescent="0.25">
      <c r="A17" s="26">
        <v>6</v>
      </c>
      <c r="B17" s="26">
        <v>18400000</v>
      </c>
      <c r="C17" s="26" t="s">
        <v>30</v>
      </c>
      <c r="D17" s="4">
        <f>136110-3000</f>
        <v>133110</v>
      </c>
      <c r="E17" s="26" t="s">
        <v>28</v>
      </c>
      <c r="F17" s="22" t="s">
        <v>17</v>
      </c>
      <c r="G17" s="22" t="s">
        <v>18</v>
      </c>
      <c r="H17" s="23"/>
    </row>
    <row r="18" spans="1:10" ht="30.75" customHeight="1" x14ac:dyDescent="0.25">
      <c r="A18" s="26">
        <v>7</v>
      </c>
      <c r="B18" s="49">
        <v>18500000</v>
      </c>
      <c r="C18" s="49" t="s">
        <v>31</v>
      </c>
      <c r="D18" s="4">
        <v>9900</v>
      </c>
      <c r="E18" s="26" t="s">
        <v>16</v>
      </c>
      <c r="F18" s="22" t="s">
        <v>17</v>
      </c>
      <c r="G18" s="22" t="s">
        <v>18</v>
      </c>
      <c r="H18" s="23"/>
    </row>
    <row r="19" spans="1:10" ht="27.75" customHeight="1" x14ac:dyDescent="0.25">
      <c r="A19" s="26">
        <v>8</v>
      </c>
      <c r="B19" s="49"/>
      <c r="C19" s="49"/>
      <c r="D19" s="4">
        <f>10000-3000</f>
        <v>7000</v>
      </c>
      <c r="E19" s="26" t="s">
        <v>16</v>
      </c>
      <c r="F19" s="22" t="s">
        <v>17</v>
      </c>
      <c r="G19" s="22" t="s">
        <v>18</v>
      </c>
      <c r="H19" s="23" t="s">
        <v>19</v>
      </c>
    </row>
    <row r="20" spans="1:10" ht="39" customHeight="1" x14ac:dyDescent="0.25">
      <c r="A20" s="26">
        <v>9</v>
      </c>
      <c r="B20" s="26">
        <v>22400000</v>
      </c>
      <c r="C20" s="26" t="s">
        <v>33</v>
      </c>
      <c r="D20" s="4">
        <v>11000</v>
      </c>
      <c r="E20" s="26" t="s">
        <v>28</v>
      </c>
      <c r="F20" s="22" t="s">
        <v>17</v>
      </c>
      <c r="G20" s="22" t="s">
        <v>18</v>
      </c>
      <c r="H20" s="23"/>
    </row>
    <row r="21" spans="1:10" ht="44.25" customHeight="1" x14ac:dyDescent="0.25">
      <c r="A21" s="26">
        <v>10</v>
      </c>
      <c r="B21" s="26">
        <v>22800000</v>
      </c>
      <c r="C21" s="26" t="s">
        <v>84</v>
      </c>
      <c r="D21" s="4">
        <v>5000</v>
      </c>
      <c r="E21" s="26" t="s">
        <v>28</v>
      </c>
      <c r="F21" s="22" t="s">
        <v>17</v>
      </c>
      <c r="G21" s="22" t="s">
        <v>18</v>
      </c>
      <c r="H21" s="23"/>
    </row>
    <row r="22" spans="1:10" ht="30.75" customHeight="1" x14ac:dyDescent="0.25">
      <c r="A22" s="26">
        <v>11</v>
      </c>
      <c r="B22" s="26">
        <v>24400000</v>
      </c>
      <c r="C22" s="26" t="s">
        <v>85</v>
      </c>
      <c r="D22" s="4">
        <v>162000</v>
      </c>
      <c r="E22" s="26" t="s">
        <v>28</v>
      </c>
      <c r="F22" s="22" t="s">
        <v>17</v>
      </c>
      <c r="G22" s="22" t="s">
        <v>18</v>
      </c>
      <c r="H22" s="23"/>
    </row>
    <row r="23" spans="1:10" ht="33.75" customHeight="1" x14ac:dyDescent="0.25">
      <c r="A23" s="26">
        <v>12</v>
      </c>
      <c r="B23" s="49">
        <v>30100000</v>
      </c>
      <c r="C23" s="49" t="s">
        <v>34</v>
      </c>
      <c r="D23" s="6">
        <v>12000</v>
      </c>
      <c r="E23" s="26" t="s">
        <v>28</v>
      </c>
      <c r="F23" s="22" t="s">
        <v>17</v>
      </c>
      <c r="G23" s="22" t="s">
        <v>18</v>
      </c>
      <c r="H23" s="27"/>
    </row>
    <row r="24" spans="1:10" ht="30.75" customHeight="1" x14ac:dyDescent="0.25">
      <c r="A24" s="26">
        <v>13</v>
      </c>
      <c r="B24" s="49"/>
      <c r="C24" s="49"/>
      <c r="D24" s="6">
        <f>10000-3020</f>
        <v>6980</v>
      </c>
      <c r="E24" s="26" t="s">
        <v>22</v>
      </c>
      <c r="F24" s="22" t="s">
        <v>17</v>
      </c>
      <c r="G24" s="22" t="s">
        <v>18</v>
      </c>
      <c r="H24" s="23" t="s">
        <v>23</v>
      </c>
    </row>
    <row r="25" spans="1:10" ht="30" customHeight="1" x14ac:dyDescent="0.25">
      <c r="A25" s="26">
        <v>14</v>
      </c>
      <c r="B25" s="49">
        <v>30200000</v>
      </c>
      <c r="C25" s="49" t="s">
        <v>86</v>
      </c>
      <c r="D25" s="7">
        <f>271000-189570</f>
        <v>81430</v>
      </c>
      <c r="E25" s="26" t="s">
        <v>22</v>
      </c>
      <c r="F25" s="22" t="s">
        <v>17</v>
      </c>
      <c r="G25" s="22" t="s">
        <v>18</v>
      </c>
      <c r="H25" s="23" t="s">
        <v>23</v>
      </c>
      <c r="I25" s="18"/>
      <c r="J25" s="39"/>
    </row>
    <row r="26" spans="1:10" ht="28.5" customHeight="1" x14ac:dyDescent="0.25">
      <c r="A26" s="26">
        <v>15</v>
      </c>
      <c r="B26" s="49"/>
      <c r="C26" s="49"/>
      <c r="D26" s="7">
        <f>8000-3020</f>
        <v>4980</v>
      </c>
      <c r="E26" s="26" t="s">
        <v>16</v>
      </c>
      <c r="F26" s="22" t="s">
        <v>17</v>
      </c>
      <c r="G26" s="22" t="s">
        <v>18</v>
      </c>
      <c r="H26" s="23"/>
    </row>
    <row r="27" spans="1:10" ht="28.5" customHeight="1" x14ac:dyDescent="0.25">
      <c r="A27" s="26">
        <v>16</v>
      </c>
      <c r="B27" s="49"/>
      <c r="C27" s="49"/>
      <c r="D27" s="6">
        <f>1900+3020</f>
        <v>4920</v>
      </c>
      <c r="E27" s="26" t="s">
        <v>16</v>
      </c>
      <c r="F27" s="22" t="s">
        <v>17</v>
      </c>
      <c r="G27" s="22" t="s">
        <v>18</v>
      </c>
      <c r="H27" s="23"/>
    </row>
    <row r="28" spans="1:10" ht="29.25" customHeight="1" x14ac:dyDescent="0.25">
      <c r="A28" s="26">
        <v>17</v>
      </c>
      <c r="B28" s="47">
        <v>31400000</v>
      </c>
      <c r="C28" s="47" t="s">
        <v>36</v>
      </c>
      <c r="D28" s="4">
        <f>27000+3000</f>
        <v>30000</v>
      </c>
      <c r="E28" s="26" t="s">
        <v>22</v>
      </c>
      <c r="F28" s="22" t="s">
        <v>17</v>
      </c>
      <c r="G28" s="22" t="s">
        <v>18</v>
      </c>
      <c r="H28" s="23" t="s">
        <v>23</v>
      </c>
    </row>
    <row r="29" spans="1:10" ht="29.25" customHeight="1" x14ac:dyDescent="0.25">
      <c r="A29" s="26">
        <v>18</v>
      </c>
      <c r="B29" s="48"/>
      <c r="C29" s="48"/>
      <c r="D29" s="5">
        <v>3020</v>
      </c>
      <c r="E29" s="26" t="s">
        <v>28</v>
      </c>
      <c r="F29" s="22" t="s">
        <v>145</v>
      </c>
      <c r="G29" s="22" t="s">
        <v>146</v>
      </c>
      <c r="H29" s="23"/>
    </row>
    <row r="30" spans="1:10" ht="34.5" customHeight="1" x14ac:dyDescent="0.25">
      <c r="A30" s="26">
        <v>19</v>
      </c>
      <c r="B30" s="26">
        <v>31500000</v>
      </c>
      <c r="C30" s="26" t="s">
        <v>37</v>
      </c>
      <c r="D30" s="4">
        <f>29000+1203</f>
        <v>30203</v>
      </c>
      <c r="E30" s="26" t="s">
        <v>28</v>
      </c>
      <c r="F30" s="22" t="s">
        <v>17</v>
      </c>
      <c r="G30" s="22" t="s">
        <v>18</v>
      </c>
      <c r="H30" s="28"/>
    </row>
    <row r="31" spans="1:10" ht="33.75" customHeight="1" x14ac:dyDescent="0.25">
      <c r="A31" s="26">
        <v>20</v>
      </c>
      <c r="B31" s="47">
        <v>32300000</v>
      </c>
      <c r="C31" s="47" t="s">
        <v>89</v>
      </c>
      <c r="D31" s="5">
        <v>5000</v>
      </c>
      <c r="E31" s="26" t="s">
        <v>16</v>
      </c>
      <c r="F31" s="22" t="s">
        <v>17</v>
      </c>
      <c r="G31" s="22" t="s">
        <v>18</v>
      </c>
      <c r="H31" s="28"/>
    </row>
    <row r="32" spans="1:10" ht="33.75" customHeight="1" x14ac:dyDescent="0.25">
      <c r="A32" s="26">
        <v>21</v>
      </c>
      <c r="B32" s="48"/>
      <c r="C32" s="48"/>
      <c r="D32" s="4">
        <v>500</v>
      </c>
      <c r="E32" s="26" t="s">
        <v>16</v>
      </c>
      <c r="F32" s="22" t="s">
        <v>145</v>
      </c>
      <c r="G32" s="22" t="s">
        <v>146</v>
      </c>
      <c r="H32" s="28"/>
    </row>
    <row r="33" spans="1:10" ht="33.75" customHeight="1" x14ac:dyDescent="0.25">
      <c r="A33" s="26">
        <v>22</v>
      </c>
      <c r="B33" s="47">
        <v>32400000</v>
      </c>
      <c r="C33" s="47" t="s">
        <v>39</v>
      </c>
      <c r="D33" s="5">
        <f>13500-11790</f>
        <v>1710</v>
      </c>
      <c r="E33" s="26" t="s">
        <v>28</v>
      </c>
      <c r="F33" s="22" t="s">
        <v>17</v>
      </c>
      <c r="G33" s="22" t="s">
        <v>18</v>
      </c>
      <c r="H33" s="23"/>
      <c r="I33" s="24"/>
      <c r="J33" s="18"/>
    </row>
    <row r="34" spans="1:10" ht="33.75" customHeight="1" x14ac:dyDescent="0.25">
      <c r="A34" s="26">
        <v>23</v>
      </c>
      <c r="B34" s="48"/>
      <c r="C34" s="48"/>
      <c r="D34" s="4">
        <v>11790</v>
      </c>
      <c r="E34" s="26" t="s">
        <v>28</v>
      </c>
      <c r="F34" s="22" t="s">
        <v>145</v>
      </c>
      <c r="G34" s="22" t="s">
        <v>146</v>
      </c>
      <c r="H34" s="23"/>
      <c r="I34" s="24"/>
      <c r="J34" s="18"/>
    </row>
    <row r="35" spans="1:10" ht="34.5" customHeight="1" x14ac:dyDescent="0.25">
      <c r="A35" s="26">
        <v>24</v>
      </c>
      <c r="B35" s="26">
        <v>33100000</v>
      </c>
      <c r="C35" s="26" t="s">
        <v>110</v>
      </c>
      <c r="D35" s="4">
        <v>8000</v>
      </c>
      <c r="E35" s="26" t="s">
        <v>16</v>
      </c>
      <c r="F35" s="22" t="s">
        <v>17</v>
      </c>
      <c r="G35" s="22" t="s">
        <v>18</v>
      </c>
      <c r="H35" s="28"/>
    </row>
    <row r="36" spans="1:10" ht="34.5" customHeight="1" x14ac:dyDescent="0.25">
      <c r="A36" s="26">
        <v>25</v>
      </c>
      <c r="B36" s="26">
        <v>33600000</v>
      </c>
      <c r="C36" s="26" t="s">
        <v>131</v>
      </c>
      <c r="D36" s="4">
        <v>9000</v>
      </c>
      <c r="E36" s="26" t="s">
        <v>16</v>
      </c>
      <c r="F36" s="22" t="s">
        <v>17</v>
      </c>
      <c r="G36" s="22" t="s">
        <v>18</v>
      </c>
      <c r="H36" s="28"/>
    </row>
    <row r="37" spans="1:10" ht="34.5" customHeight="1" x14ac:dyDescent="0.25">
      <c r="A37" s="26">
        <v>26</v>
      </c>
      <c r="B37" s="26">
        <v>33700000</v>
      </c>
      <c r="C37" s="26" t="s">
        <v>132</v>
      </c>
      <c r="D37" s="4">
        <v>9000</v>
      </c>
      <c r="E37" s="26" t="s">
        <v>16</v>
      </c>
      <c r="F37" s="22" t="s">
        <v>17</v>
      </c>
      <c r="G37" s="22" t="s">
        <v>18</v>
      </c>
      <c r="H37" s="28"/>
    </row>
    <row r="38" spans="1:10" ht="38.25" customHeight="1" x14ac:dyDescent="0.25">
      <c r="A38" s="26">
        <v>27</v>
      </c>
      <c r="B38" s="26">
        <v>34300000</v>
      </c>
      <c r="C38" s="26" t="s">
        <v>40</v>
      </c>
      <c r="D38" s="4">
        <f>150000-2000</f>
        <v>148000</v>
      </c>
      <c r="E38" s="26" t="s">
        <v>22</v>
      </c>
      <c r="F38" s="22" t="s">
        <v>17</v>
      </c>
      <c r="G38" s="22" t="s">
        <v>18</v>
      </c>
      <c r="H38" s="23" t="s">
        <v>23</v>
      </c>
    </row>
    <row r="39" spans="1:10" ht="35.25" customHeight="1" x14ac:dyDescent="0.25">
      <c r="A39" s="26">
        <v>28</v>
      </c>
      <c r="B39" s="26">
        <v>34900000</v>
      </c>
      <c r="C39" s="26" t="s">
        <v>90</v>
      </c>
      <c r="D39" s="4">
        <v>12000</v>
      </c>
      <c r="E39" s="26" t="s">
        <v>28</v>
      </c>
      <c r="F39" s="22" t="s">
        <v>17</v>
      </c>
      <c r="G39" s="22" t="s">
        <v>18</v>
      </c>
      <c r="H39" s="23"/>
    </row>
    <row r="40" spans="1:10" ht="42" customHeight="1" x14ac:dyDescent="0.25">
      <c r="A40" s="26">
        <v>29</v>
      </c>
      <c r="B40" s="26">
        <v>35100000</v>
      </c>
      <c r="C40" s="26" t="s">
        <v>41</v>
      </c>
      <c r="D40" s="4">
        <v>12000</v>
      </c>
      <c r="E40" s="26" t="s">
        <v>28</v>
      </c>
      <c r="F40" s="22" t="s">
        <v>17</v>
      </c>
      <c r="G40" s="22" t="s">
        <v>18</v>
      </c>
      <c r="H40" s="26"/>
    </row>
    <row r="41" spans="1:10" ht="36" customHeight="1" x14ac:dyDescent="0.25">
      <c r="A41" s="26">
        <v>30</v>
      </c>
      <c r="B41" s="26">
        <v>35800000</v>
      </c>
      <c r="C41" s="26" t="s">
        <v>91</v>
      </c>
      <c r="D41" s="4">
        <v>500</v>
      </c>
      <c r="E41" s="26" t="s">
        <v>16</v>
      </c>
      <c r="F41" s="22" t="s">
        <v>17</v>
      </c>
      <c r="G41" s="22" t="s">
        <v>18</v>
      </c>
      <c r="H41" s="23"/>
    </row>
    <row r="42" spans="1:10" ht="36" customHeight="1" x14ac:dyDescent="0.25">
      <c r="A42" s="26">
        <v>31</v>
      </c>
      <c r="B42" s="26">
        <v>37800000</v>
      </c>
      <c r="C42" s="26" t="s">
        <v>133</v>
      </c>
      <c r="D42" s="4">
        <v>200</v>
      </c>
      <c r="E42" s="26" t="s">
        <v>16</v>
      </c>
      <c r="F42" s="22" t="s">
        <v>17</v>
      </c>
      <c r="G42" s="22" t="s">
        <v>18</v>
      </c>
      <c r="H42" s="23"/>
    </row>
    <row r="43" spans="1:10" ht="33.75" customHeight="1" x14ac:dyDescent="0.25">
      <c r="A43" s="26">
        <v>32</v>
      </c>
      <c r="B43" s="26">
        <v>38600000</v>
      </c>
      <c r="C43" s="26" t="s">
        <v>92</v>
      </c>
      <c r="D43" s="5">
        <v>82000</v>
      </c>
      <c r="E43" s="26" t="s">
        <v>28</v>
      </c>
      <c r="F43" s="22" t="s">
        <v>17</v>
      </c>
      <c r="G43" s="22" t="s">
        <v>18</v>
      </c>
      <c r="H43" s="28"/>
    </row>
    <row r="44" spans="1:10" ht="29.25" customHeight="1" x14ac:dyDescent="0.25">
      <c r="A44" s="26">
        <v>33</v>
      </c>
      <c r="B44" s="26">
        <v>39100000</v>
      </c>
      <c r="C44" s="26" t="s">
        <v>42</v>
      </c>
      <c r="D44" s="4">
        <f>50000-34211</f>
        <v>15789</v>
      </c>
      <c r="E44" s="26" t="s">
        <v>22</v>
      </c>
      <c r="F44" s="22" t="s">
        <v>17</v>
      </c>
      <c r="G44" s="22" t="s">
        <v>18</v>
      </c>
      <c r="H44" s="23" t="s">
        <v>23</v>
      </c>
      <c r="J44" s="20"/>
    </row>
    <row r="45" spans="1:10" ht="32.25" customHeight="1" x14ac:dyDescent="0.25">
      <c r="A45" s="26">
        <v>34</v>
      </c>
      <c r="B45" s="26">
        <v>39200000</v>
      </c>
      <c r="C45" s="26" t="s">
        <v>43</v>
      </c>
      <c r="D45" s="4">
        <v>8000</v>
      </c>
      <c r="E45" s="26" t="s">
        <v>16</v>
      </c>
      <c r="F45" s="22" t="s">
        <v>17</v>
      </c>
      <c r="G45" s="22" t="s">
        <v>18</v>
      </c>
      <c r="H45" s="26"/>
    </row>
    <row r="46" spans="1:10" ht="33.75" customHeight="1" x14ac:dyDescent="0.25">
      <c r="A46" s="26">
        <v>35</v>
      </c>
      <c r="B46" s="29">
        <v>39700000</v>
      </c>
      <c r="C46" s="29" t="s">
        <v>94</v>
      </c>
      <c r="D46" s="5">
        <v>500</v>
      </c>
      <c r="E46" s="26" t="s">
        <v>16</v>
      </c>
      <c r="F46" s="22" t="s">
        <v>17</v>
      </c>
      <c r="G46" s="22" t="s">
        <v>18</v>
      </c>
      <c r="H46" s="26"/>
    </row>
    <row r="47" spans="1:10" ht="33.75" customHeight="1" x14ac:dyDescent="0.25">
      <c r="A47" s="26">
        <v>36</v>
      </c>
      <c r="B47" s="47">
        <v>42500000</v>
      </c>
      <c r="C47" s="47" t="s">
        <v>115</v>
      </c>
      <c r="D47" s="5">
        <f>2500+4000</f>
        <v>6500</v>
      </c>
      <c r="E47" s="26" t="s">
        <v>16</v>
      </c>
      <c r="F47" s="22" t="s">
        <v>17</v>
      </c>
      <c r="G47" s="22" t="s">
        <v>18</v>
      </c>
      <c r="H47" s="23"/>
      <c r="I47" s="18"/>
    </row>
    <row r="48" spans="1:10" ht="33.75" customHeight="1" x14ac:dyDescent="0.25">
      <c r="A48" s="26">
        <v>37</v>
      </c>
      <c r="B48" s="48"/>
      <c r="C48" s="48"/>
      <c r="D48" s="4">
        <v>175</v>
      </c>
      <c r="E48" s="26" t="s">
        <v>16</v>
      </c>
      <c r="F48" s="22" t="s">
        <v>145</v>
      </c>
      <c r="G48" s="22" t="s">
        <v>146</v>
      </c>
      <c r="H48" s="23"/>
      <c r="I48" s="18"/>
    </row>
    <row r="49" spans="1:8" ht="37.5" customHeight="1" x14ac:dyDescent="0.25">
      <c r="A49" s="26">
        <v>38</v>
      </c>
      <c r="B49" s="26">
        <v>42900000</v>
      </c>
      <c r="C49" s="26" t="s">
        <v>45</v>
      </c>
      <c r="D49" s="4">
        <v>30000</v>
      </c>
      <c r="E49" s="26" t="s">
        <v>22</v>
      </c>
      <c r="F49" s="22" t="s">
        <v>17</v>
      </c>
      <c r="G49" s="22" t="s">
        <v>18</v>
      </c>
      <c r="H49" s="23"/>
    </row>
    <row r="50" spans="1:8" ht="33.75" customHeight="1" x14ac:dyDescent="0.25">
      <c r="A50" s="26">
        <v>39</v>
      </c>
      <c r="B50" s="26">
        <v>44200000</v>
      </c>
      <c r="C50" s="26" t="s">
        <v>98</v>
      </c>
      <c r="D50" s="5">
        <v>25000</v>
      </c>
      <c r="E50" s="26" t="s">
        <v>28</v>
      </c>
      <c r="F50" s="22" t="s">
        <v>17</v>
      </c>
      <c r="G50" s="22" t="s">
        <v>18</v>
      </c>
      <c r="H50" s="28"/>
    </row>
    <row r="51" spans="1:8" ht="33" customHeight="1" x14ac:dyDescent="0.25">
      <c r="A51" s="26">
        <v>40</v>
      </c>
      <c r="B51" s="26">
        <v>44300000</v>
      </c>
      <c r="C51" s="26" t="s">
        <v>116</v>
      </c>
      <c r="D51" s="4">
        <v>5000</v>
      </c>
      <c r="E51" s="26" t="s">
        <v>28</v>
      </c>
      <c r="F51" s="22" t="s">
        <v>17</v>
      </c>
      <c r="G51" s="22" t="s">
        <v>18</v>
      </c>
      <c r="H51" s="26"/>
    </row>
    <row r="52" spans="1:8" ht="40.5" customHeight="1" x14ac:dyDescent="0.25">
      <c r="A52" s="26">
        <v>41</v>
      </c>
      <c r="B52" s="47">
        <v>44400000</v>
      </c>
      <c r="C52" s="47" t="s">
        <v>47</v>
      </c>
      <c r="D52" s="4">
        <f>9000-800</f>
        <v>8200</v>
      </c>
      <c r="E52" s="26" t="s">
        <v>16</v>
      </c>
      <c r="F52" s="22" t="s">
        <v>17</v>
      </c>
      <c r="G52" s="22" t="s">
        <v>18</v>
      </c>
      <c r="H52" s="23"/>
    </row>
    <row r="53" spans="1:8" ht="40.5" customHeight="1" x14ac:dyDescent="0.25">
      <c r="A53" s="26">
        <v>42</v>
      </c>
      <c r="B53" s="48"/>
      <c r="C53" s="48"/>
      <c r="D53" s="5">
        <f>990+800</f>
        <v>1790</v>
      </c>
      <c r="E53" s="26" t="s">
        <v>16</v>
      </c>
      <c r="F53" s="22" t="s">
        <v>17</v>
      </c>
      <c r="G53" s="22" t="s">
        <v>18</v>
      </c>
      <c r="H53" s="23"/>
    </row>
    <row r="54" spans="1:8" ht="33.75" customHeight="1" x14ac:dyDescent="0.25">
      <c r="A54" s="26">
        <v>43</v>
      </c>
      <c r="B54" s="26">
        <v>44600000</v>
      </c>
      <c r="C54" s="26" t="s">
        <v>119</v>
      </c>
      <c r="D54" s="5">
        <v>40000</v>
      </c>
      <c r="E54" s="26" t="s">
        <v>28</v>
      </c>
      <c r="F54" s="22" t="s">
        <v>17</v>
      </c>
      <c r="G54" s="22" t="s">
        <v>18</v>
      </c>
      <c r="H54" s="28"/>
    </row>
    <row r="55" spans="1:8" ht="33.75" customHeight="1" x14ac:dyDescent="0.25">
      <c r="A55" s="26">
        <v>44</v>
      </c>
      <c r="B55" s="26">
        <v>45200000</v>
      </c>
      <c r="C55" s="26" t="s">
        <v>48</v>
      </c>
      <c r="D55" s="5">
        <f>42570+349000</f>
        <v>391570</v>
      </c>
      <c r="E55" s="26" t="s">
        <v>28</v>
      </c>
      <c r="F55" s="22" t="s">
        <v>17</v>
      </c>
      <c r="G55" s="22" t="s">
        <v>18</v>
      </c>
      <c r="H55" s="28"/>
    </row>
    <row r="56" spans="1:8" s="25" customFormat="1" ht="34.5" customHeight="1" x14ac:dyDescent="0.25">
      <c r="A56" s="26">
        <v>45</v>
      </c>
      <c r="B56" s="26">
        <v>45400000</v>
      </c>
      <c r="C56" s="26" t="s">
        <v>49</v>
      </c>
      <c r="D56" s="5">
        <f>1044510-347010</f>
        <v>697500</v>
      </c>
      <c r="E56" s="26" t="s">
        <v>28</v>
      </c>
      <c r="F56" s="22" t="s">
        <v>17</v>
      </c>
      <c r="G56" s="22" t="s">
        <v>18</v>
      </c>
      <c r="H56" s="26"/>
    </row>
    <row r="57" spans="1:8" ht="30.75" customHeight="1" x14ac:dyDescent="0.25">
      <c r="A57" s="26">
        <v>46</v>
      </c>
      <c r="B57" s="26">
        <v>48200000</v>
      </c>
      <c r="C57" s="26" t="s">
        <v>50</v>
      </c>
      <c r="D57" s="4">
        <v>4000</v>
      </c>
      <c r="E57" s="26" t="s">
        <v>16</v>
      </c>
      <c r="F57" s="22" t="s">
        <v>17</v>
      </c>
      <c r="G57" s="22" t="s">
        <v>18</v>
      </c>
      <c r="H57" s="23"/>
    </row>
    <row r="58" spans="1:8" ht="27" customHeight="1" x14ac:dyDescent="0.25">
      <c r="A58" s="26">
        <v>47</v>
      </c>
      <c r="B58" s="49">
        <v>48600000</v>
      </c>
      <c r="C58" s="49" t="s">
        <v>51</v>
      </c>
      <c r="D58" s="4">
        <f>8250-3250</f>
        <v>5000</v>
      </c>
      <c r="E58" s="26" t="s">
        <v>16</v>
      </c>
      <c r="F58" s="22" t="s">
        <v>17</v>
      </c>
      <c r="G58" s="22" t="s">
        <v>18</v>
      </c>
      <c r="H58" s="23" t="s">
        <v>52</v>
      </c>
    </row>
    <row r="59" spans="1:8" ht="25.5" customHeight="1" x14ac:dyDescent="0.25">
      <c r="A59" s="26">
        <v>48</v>
      </c>
      <c r="B59" s="49"/>
      <c r="C59" s="49"/>
      <c r="D59" s="4">
        <f>3000+10</f>
        <v>3010</v>
      </c>
      <c r="E59" s="26" t="s">
        <v>16</v>
      </c>
      <c r="F59" s="22" t="s">
        <v>17</v>
      </c>
      <c r="G59" s="22" t="s">
        <v>18</v>
      </c>
      <c r="H59" s="23"/>
    </row>
    <row r="60" spans="1:8" ht="29.25" customHeight="1" x14ac:dyDescent="0.25">
      <c r="A60" s="26">
        <v>49</v>
      </c>
      <c r="B60" s="49">
        <v>50100000</v>
      </c>
      <c r="C60" s="49" t="s">
        <v>53</v>
      </c>
      <c r="D60" s="4">
        <f>285000</f>
        <v>285000</v>
      </c>
      <c r="E60" s="26" t="s">
        <v>28</v>
      </c>
      <c r="F60" s="22" t="s">
        <v>17</v>
      </c>
      <c r="G60" s="22" t="s">
        <v>18</v>
      </c>
      <c r="H60" s="30"/>
    </row>
    <row r="61" spans="1:8" ht="30.75" customHeight="1" x14ac:dyDescent="0.25">
      <c r="A61" s="26">
        <v>50</v>
      </c>
      <c r="B61" s="49"/>
      <c r="C61" s="49"/>
      <c r="D61" s="4">
        <f>230000-14500</f>
        <v>215500</v>
      </c>
      <c r="E61" s="26" t="s">
        <v>16</v>
      </c>
      <c r="F61" s="22" t="s">
        <v>17</v>
      </c>
      <c r="G61" s="22" t="s">
        <v>18</v>
      </c>
      <c r="H61" s="23" t="s">
        <v>54</v>
      </c>
    </row>
    <row r="62" spans="1:8" ht="29.25" customHeight="1" x14ac:dyDescent="0.25">
      <c r="A62" s="26">
        <v>51</v>
      </c>
      <c r="B62" s="49"/>
      <c r="C62" s="49"/>
      <c r="D62" s="4">
        <f>82000-11790</f>
        <v>70210</v>
      </c>
      <c r="E62" s="26" t="s">
        <v>28</v>
      </c>
      <c r="F62" s="22" t="s">
        <v>17</v>
      </c>
      <c r="G62" s="22" t="s">
        <v>18</v>
      </c>
      <c r="H62" s="23"/>
    </row>
    <row r="63" spans="1:8" ht="56.25" customHeight="1" x14ac:dyDescent="0.25">
      <c r="A63" s="26">
        <v>52</v>
      </c>
      <c r="B63" s="26">
        <v>50300000</v>
      </c>
      <c r="C63" s="26" t="s">
        <v>55</v>
      </c>
      <c r="D63" s="4">
        <f>10000-10</f>
        <v>9990</v>
      </c>
      <c r="E63" s="26" t="s">
        <v>16</v>
      </c>
      <c r="F63" s="22" t="s">
        <v>17</v>
      </c>
      <c r="G63" s="22" t="s">
        <v>18</v>
      </c>
      <c r="H63" s="23"/>
    </row>
    <row r="64" spans="1:8" ht="45.75" customHeight="1" x14ac:dyDescent="0.25">
      <c r="A64" s="26">
        <v>53</v>
      </c>
      <c r="B64" s="26">
        <v>50500000</v>
      </c>
      <c r="C64" s="26" t="s">
        <v>102</v>
      </c>
      <c r="D64" s="4">
        <v>9900</v>
      </c>
      <c r="E64" s="26" t="s">
        <v>16</v>
      </c>
      <c r="F64" s="22" t="s">
        <v>17</v>
      </c>
      <c r="G64" s="22" t="s">
        <v>18</v>
      </c>
      <c r="H64" s="23"/>
    </row>
    <row r="65" spans="1:8" ht="39" customHeight="1" x14ac:dyDescent="0.25">
      <c r="A65" s="26">
        <v>54</v>
      </c>
      <c r="B65" s="26">
        <v>50700000</v>
      </c>
      <c r="C65" s="26" t="s">
        <v>56</v>
      </c>
      <c r="D65" s="4">
        <f>25000-675</f>
        <v>24325</v>
      </c>
      <c r="E65" s="26" t="s">
        <v>28</v>
      </c>
      <c r="F65" s="22" t="s">
        <v>17</v>
      </c>
      <c r="G65" s="22" t="s">
        <v>18</v>
      </c>
      <c r="H65" s="23"/>
    </row>
    <row r="66" spans="1:8" ht="36" customHeight="1" x14ac:dyDescent="0.25">
      <c r="A66" s="26">
        <v>55</v>
      </c>
      <c r="B66" s="26">
        <v>63100000</v>
      </c>
      <c r="C66" s="26" t="s">
        <v>58</v>
      </c>
      <c r="D66" s="4">
        <v>30000</v>
      </c>
      <c r="E66" s="26" t="s">
        <v>28</v>
      </c>
      <c r="F66" s="22" t="s">
        <v>17</v>
      </c>
      <c r="G66" s="22" t="s">
        <v>18</v>
      </c>
      <c r="H66" s="23"/>
    </row>
    <row r="67" spans="1:8" s="33" customFormat="1" ht="30.75" customHeight="1" x14ac:dyDescent="0.25">
      <c r="A67" s="26">
        <v>56</v>
      </c>
      <c r="B67" s="26">
        <v>63700000</v>
      </c>
      <c r="C67" s="26" t="s">
        <v>59</v>
      </c>
      <c r="D67" s="4">
        <v>30000</v>
      </c>
      <c r="E67" s="26" t="s">
        <v>28</v>
      </c>
      <c r="F67" s="22" t="s">
        <v>17</v>
      </c>
      <c r="G67" s="22" t="s">
        <v>18</v>
      </c>
      <c r="H67" s="30"/>
    </row>
    <row r="68" spans="1:8" s="33" customFormat="1" ht="33.75" customHeight="1" x14ac:dyDescent="0.25">
      <c r="A68" s="26">
        <v>57</v>
      </c>
      <c r="B68" s="26">
        <v>64100000</v>
      </c>
      <c r="C68" s="26" t="s">
        <v>60</v>
      </c>
      <c r="D68" s="4">
        <f>30000+500</f>
        <v>30500</v>
      </c>
      <c r="E68" s="26" t="s">
        <v>28</v>
      </c>
      <c r="F68" s="22" t="s">
        <v>17</v>
      </c>
      <c r="G68" s="22" t="s">
        <v>18</v>
      </c>
      <c r="H68" s="23"/>
    </row>
    <row r="69" spans="1:8" ht="27" customHeight="1" x14ac:dyDescent="0.25">
      <c r="A69" s="26">
        <v>58</v>
      </c>
      <c r="B69" s="49">
        <v>64200000</v>
      </c>
      <c r="C69" s="49" t="s">
        <v>61</v>
      </c>
      <c r="D69" s="4">
        <f>42000-2000</f>
        <v>40000</v>
      </c>
      <c r="E69" s="26" t="s">
        <v>22</v>
      </c>
      <c r="F69" s="22" t="s">
        <v>17</v>
      </c>
      <c r="G69" s="22" t="s">
        <v>18</v>
      </c>
      <c r="H69" s="23" t="s">
        <v>23</v>
      </c>
    </row>
    <row r="70" spans="1:8" ht="23.25" customHeight="1" x14ac:dyDescent="0.25">
      <c r="A70" s="26">
        <v>59</v>
      </c>
      <c r="B70" s="49"/>
      <c r="C70" s="49"/>
      <c r="D70" s="4">
        <v>1000</v>
      </c>
      <c r="E70" s="26" t="s">
        <v>16</v>
      </c>
      <c r="F70" s="22" t="s">
        <v>17</v>
      </c>
      <c r="G70" s="22" t="s">
        <v>18</v>
      </c>
      <c r="H70" s="23" t="s">
        <v>62</v>
      </c>
    </row>
    <row r="71" spans="1:8" ht="24.75" customHeight="1" x14ac:dyDescent="0.25">
      <c r="A71" s="26">
        <v>60</v>
      </c>
      <c r="B71" s="49"/>
      <c r="C71" s="49"/>
      <c r="D71" s="4">
        <f>1500+800</f>
        <v>2300</v>
      </c>
      <c r="E71" s="26" t="s">
        <v>16</v>
      </c>
      <c r="F71" s="22" t="s">
        <v>17</v>
      </c>
      <c r="G71" s="22" t="s">
        <v>18</v>
      </c>
      <c r="H71" s="23"/>
    </row>
    <row r="72" spans="1:8" ht="26.25" customHeight="1" x14ac:dyDescent="0.25">
      <c r="A72" s="26">
        <v>61</v>
      </c>
      <c r="B72" s="49"/>
      <c r="C72" s="49"/>
      <c r="D72" s="4">
        <v>15000</v>
      </c>
      <c r="E72" s="26" t="s">
        <v>16</v>
      </c>
      <c r="F72" s="22" t="s">
        <v>17</v>
      </c>
      <c r="G72" s="22" t="s">
        <v>18</v>
      </c>
      <c r="H72" s="23" t="s">
        <v>63</v>
      </c>
    </row>
    <row r="73" spans="1:8" ht="27.75" customHeight="1" x14ac:dyDescent="0.25">
      <c r="A73" s="26">
        <v>62</v>
      </c>
      <c r="B73" s="26">
        <v>65200000</v>
      </c>
      <c r="C73" s="26" t="s">
        <v>148</v>
      </c>
      <c r="D73" s="5">
        <v>9000</v>
      </c>
      <c r="E73" s="26" t="s">
        <v>16</v>
      </c>
      <c r="F73" s="22" t="s">
        <v>145</v>
      </c>
      <c r="G73" s="22" t="s">
        <v>146</v>
      </c>
      <c r="H73" s="23"/>
    </row>
    <row r="74" spans="1:8" ht="36.75" customHeight="1" x14ac:dyDescent="0.25">
      <c r="A74" s="26">
        <v>63</v>
      </c>
      <c r="B74" s="26">
        <v>66500000</v>
      </c>
      <c r="C74" s="26" t="s">
        <v>64</v>
      </c>
      <c r="D74" s="31">
        <v>300000</v>
      </c>
      <c r="E74" s="26" t="s">
        <v>28</v>
      </c>
      <c r="F74" s="22" t="s">
        <v>17</v>
      </c>
      <c r="G74" s="22" t="s">
        <v>18</v>
      </c>
      <c r="H74" s="23"/>
    </row>
    <row r="75" spans="1:8" ht="31.5" customHeight="1" x14ac:dyDescent="0.25">
      <c r="A75" s="26">
        <v>64</v>
      </c>
      <c r="B75" s="49">
        <v>72200000</v>
      </c>
      <c r="C75" s="49" t="s">
        <v>65</v>
      </c>
      <c r="D75" s="4">
        <f>230000-11103</f>
        <v>218897</v>
      </c>
      <c r="E75" s="26" t="s">
        <v>16</v>
      </c>
      <c r="F75" s="22" t="s">
        <v>17</v>
      </c>
      <c r="G75" s="22" t="s">
        <v>18</v>
      </c>
      <c r="H75" s="23" t="s">
        <v>52</v>
      </c>
    </row>
    <row r="76" spans="1:8" ht="27.75" customHeight="1" x14ac:dyDescent="0.25">
      <c r="A76" s="26">
        <v>65</v>
      </c>
      <c r="B76" s="49"/>
      <c r="C76" s="49"/>
      <c r="D76" s="4">
        <v>5000</v>
      </c>
      <c r="E76" s="26" t="s">
        <v>16</v>
      </c>
      <c r="F76" s="22" t="s">
        <v>17</v>
      </c>
      <c r="G76" s="22" t="s">
        <v>18</v>
      </c>
      <c r="H76" s="23" t="s">
        <v>66</v>
      </c>
    </row>
    <row r="77" spans="1:8" ht="31.5" customHeight="1" x14ac:dyDescent="0.25">
      <c r="A77" s="26">
        <v>66</v>
      </c>
      <c r="B77" s="26">
        <v>72400000</v>
      </c>
      <c r="C77" s="26" t="s">
        <v>67</v>
      </c>
      <c r="D77" s="4">
        <f>360000+720</f>
        <v>360720</v>
      </c>
      <c r="E77" s="26" t="s">
        <v>68</v>
      </c>
      <c r="F77" s="22" t="s">
        <v>17</v>
      </c>
      <c r="G77" s="22" t="s">
        <v>18</v>
      </c>
      <c r="H77" s="23" t="s">
        <v>66</v>
      </c>
    </row>
    <row r="78" spans="1:8" ht="27" customHeight="1" x14ac:dyDescent="0.25">
      <c r="A78" s="26">
        <v>67</v>
      </c>
      <c r="B78" s="26">
        <v>75100000</v>
      </c>
      <c r="C78" s="26" t="s">
        <v>69</v>
      </c>
      <c r="D78" s="4">
        <v>3000</v>
      </c>
      <c r="E78" s="26" t="s">
        <v>16</v>
      </c>
      <c r="F78" s="22" t="s">
        <v>17</v>
      </c>
      <c r="G78" s="22" t="s">
        <v>18</v>
      </c>
      <c r="H78" s="23" t="s">
        <v>52</v>
      </c>
    </row>
    <row r="79" spans="1:8" ht="28.5" customHeight="1" x14ac:dyDescent="0.25">
      <c r="A79" s="26">
        <v>68</v>
      </c>
      <c r="B79" s="26">
        <v>77200000</v>
      </c>
      <c r="C79" s="26" t="s">
        <v>70</v>
      </c>
      <c r="D79" s="4">
        <f>685000+250000</f>
        <v>935000</v>
      </c>
      <c r="E79" s="26" t="s">
        <v>28</v>
      </c>
      <c r="F79" s="22" t="s">
        <v>17</v>
      </c>
      <c r="G79" s="22" t="s">
        <v>18</v>
      </c>
      <c r="H79" s="23"/>
    </row>
    <row r="80" spans="1:8" ht="36" customHeight="1" x14ac:dyDescent="0.25">
      <c r="A80" s="26">
        <v>69</v>
      </c>
      <c r="B80" s="26">
        <v>79700000</v>
      </c>
      <c r="C80" s="26" t="s">
        <v>72</v>
      </c>
      <c r="D80" s="4">
        <f>220000</f>
        <v>220000</v>
      </c>
      <c r="E80" s="26" t="s">
        <v>16</v>
      </c>
      <c r="F80" s="22" t="s">
        <v>17</v>
      </c>
      <c r="G80" s="22" t="s">
        <v>18</v>
      </c>
      <c r="H80" s="23" t="s">
        <v>62</v>
      </c>
    </row>
    <row r="81" spans="1:13" ht="36" customHeight="1" x14ac:dyDescent="0.25">
      <c r="A81" s="26">
        <v>70</v>
      </c>
      <c r="B81" s="26">
        <v>79800000</v>
      </c>
      <c r="C81" s="26" t="s">
        <v>134</v>
      </c>
      <c r="D81" s="4">
        <v>500</v>
      </c>
      <c r="E81" s="26" t="s">
        <v>16</v>
      </c>
      <c r="F81" s="22" t="s">
        <v>17</v>
      </c>
      <c r="G81" s="22" t="s">
        <v>18</v>
      </c>
      <c r="H81" s="23"/>
    </row>
    <row r="82" spans="1:13" ht="27.75" customHeight="1" x14ac:dyDescent="0.25">
      <c r="A82" s="26">
        <v>71</v>
      </c>
      <c r="B82" s="26">
        <v>80500000</v>
      </c>
      <c r="C82" s="26" t="s">
        <v>106</v>
      </c>
      <c r="D82" s="4">
        <v>9900</v>
      </c>
      <c r="E82" s="26" t="s">
        <v>16</v>
      </c>
      <c r="F82" s="22" t="s">
        <v>17</v>
      </c>
      <c r="G82" s="22" t="s">
        <v>18</v>
      </c>
      <c r="H82" s="23"/>
    </row>
    <row r="83" spans="1:13" ht="27" customHeight="1" x14ac:dyDescent="0.25">
      <c r="A83" s="26">
        <v>72</v>
      </c>
      <c r="B83" s="26">
        <v>90500000</v>
      </c>
      <c r="C83" s="26" t="s">
        <v>149</v>
      </c>
      <c r="D83" s="4">
        <v>9400</v>
      </c>
      <c r="E83" s="26" t="s">
        <v>16</v>
      </c>
      <c r="F83" s="22" t="s">
        <v>145</v>
      </c>
      <c r="G83" s="22" t="s">
        <v>146</v>
      </c>
      <c r="H83" s="23"/>
    </row>
    <row r="84" spans="1:13" ht="30.75" customHeight="1" x14ac:dyDescent="0.25">
      <c r="A84" s="26">
        <v>73</v>
      </c>
      <c r="B84" s="26">
        <v>90900000</v>
      </c>
      <c r="C84" s="26" t="s">
        <v>74</v>
      </c>
      <c r="D84" s="4">
        <v>66680</v>
      </c>
      <c r="E84" s="26" t="s">
        <v>28</v>
      </c>
      <c r="F84" s="22" t="s">
        <v>17</v>
      </c>
      <c r="G84" s="22" t="s">
        <v>18</v>
      </c>
      <c r="H84" s="23"/>
      <c r="J84" s="20"/>
    </row>
    <row r="85" spans="1:13" ht="27" customHeight="1" x14ac:dyDescent="0.25">
      <c r="A85" s="26">
        <v>74</v>
      </c>
      <c r="B85" s="26">
        <v>92100000</v>
      </c>
      <c r="C85" s="26" t="s">
        <v>118</v>
      </c>
      <c r="D85" s="4">
        <f>7901+2089</f>
        <v>9990</v>
      </c>
      <c r="E85" s="26" t="s">
        <v>16</v>
      </c>
      <c r="F85" s="22" t="s">
        <v>17</v>
      </c>
      <c r="G85" s="22" t="s">
        <v>18</v>
      </c>
      <c r="H85" s="23"/>
    </row>
    <row r="86" spans="1:13" ht="32.25" customHeight="1" x14ac:dyDescent="0.25">
      <c r="A86" s="26">
        <v>75</v>
      </c>
      <c r="B86" s="26">
        <v>92200000</v>
      </c>
      <c r="C86" s="26" t="s">
        <v>75</v>
      </c>
      <c r="D86" s="4">
        <v>4000</v>
      </c>
      <c r="E86" s="26" t="s">
        <v>16</v>
      </c>
      <c r="F86" s="22" t="s">
        <v>17</v>
      </c>
      <c r="G86" s="22" t="s">
        <v>18</v>
      </c>
      <c r="H86" s="23"/>
    </row>
    <row r="87" spans="1:13" ht="33" customHeight="1" x14ac:dyDescent="0.25">
      <c r="A87" s="26">
        <v>76</v>
      </c>
      <c r="B87" s="26">
        <v>92400000</v>
      </c>
      <c r="C87" s="26" t="s">
        <v>76</v>
      </c>
      <c r="D87" s="4">
        <v>4800</v>
      </c>
      <c r="E87" s="26" t="s">
        <v>16</v>
      </c>
      <c r="F87" s="22" t="s">
        <v>17</v>
      </c>
      <c r="G87" s="22" t="s">
        <v>18</v>
      </c>
      <c r="H87" s="23"/>
    </row>
    <row r="88" spans="1:13" ht="39" customHeight="1" x14ac:dyDescent="0.25">
      <c r="A88" s="26">
        <v>77</v>
      </c>
      <c r="B88" s="26">
        <v>92500000</v>
      </c>
      <c r="C88" s="26" t="s">
        <v>77</v>
      </c>
      <c r="D88" s="4">
        <f>44000-500</f>
        <v>43500</v>
      </c>
      <c r="E88" s="26" t="s">
        <v>16</v>
      </c>
      <c r="F88" s="22" t="s">
        <v>17</v>
      </c>
      <c r="G88" s="22" t="s">
        <v>18</v>
      </c>
      <c r="H88" s="23" t="s">
        <v>52</v>
      </c>
    </row>
    <row r="89" spans="1:13" x14ac:dyDescent="0.25">
      <c r="A89" s="17"/>
      <c r="B89" s="17"/>
      <c r="L89" s="39"/>
      <c r="M89" s="39"/>
    </row>
    <row r="90" spans="1:13" ht="24.75" customHeight="1" x14ac:dyDescent="0.25">
      <c r="A90" s="17"/>
      <c r="B90" s="17"/>
      <c r="C90" s="32"/>
      <c r="L90" s="39"/>
      <c r="M90" s="39"/>
    </row>
    <row r="91" spans="1:13" ht="22.5" customHeight="1" x14ac:dyDescent="0.25">
      <c r="A91" s="17"/>
      <c r="B91" s="17"/>
      <c r="L91" s="39"/>
      <c r="M91" s="39"/>
    </row>
    <row r="92" spans="1:13" x14ac:dyDescent="0.25">
      <c r="A92" s="17"/>
      <c r="B92" s="17"/>
      <c r="C92" s="34"/>
      <c r="L92" s="39"/>
      <c r="M92" s="39"/>
    </row>
    <row r="99" spans="1:2" x14ac:dyDescent="0.25">
      <c r="A99" s="17"/>
      <c r="B99" s="17"/>
    </row>
  </sheetData>
  <sheetProtection algorithmName="SHA-512" hashValue="NDpSrh2Zr9FOpzPuuQOvCRoDmwuAHr0PR/R0myZbjEOa7QJH7ZU9dLtlRUFijkYgXdPGP9yUPOXgvhF0YNz5ZQ==" saltValue="WIzvJU4tj6RLrtb2PsQZ4w==" spinCount="100000" sheet="1" objects="1" scenarios="1"/>
  <mergeCells count="33">
    <mergeCell ref="B75:B76"/>
    <mergeCell ref="C75:C76"/>
    <mergeCell ref="B58:B59"/>
    <mergeCell ref="C58:C59"/>
    <mergeCell ref="B60:B62"/>
    <mergeCell ref="C60:C62"/>
    <mergeCell ref="B69:B72"/>
    <mergeCell ref="C69:C72"/>
    <mergeCell ref="A8:H8"/>
    <mergeCell ref="A9:H9"/>
    <mergeCell ref="B28:B29"/>
    <mergeCell ref="C28:C29"/>
    <mergeCell ref="B31:B32"/>
    <mergeCell ref="C31:C32"/>
    <mergeCell ref="B18:B19"/>
    <mergeCell ref="C18:C19"/>
    <mergeCell ref="B23:B24"/>
    <mergeCell ref="C23:C24"/>
    <mergeCell ref="B25:B27"/>
    <mergeCell ref="C25:C27"/>
    <mergeCell ref="C3:G3"/>
    <mergeCell ref="A4:E5"/>
    <mergeCell ref="F4:H4"/>
    <mergeCell ref="F5:H5"/>
    <mergeCell ref="A6:E6"/>
    <mergeCell ref="F6:H7"/>
    <mergeCell ref="A7:E7"/>
    <mergeCell ref="B33:B34"/>
    <mergeCell ref="C33:C34"/>
    <mergeCell ref="B47:B48"/>
    <mergeCell ref="C47:C48"/>
    <mergeCell ref="B52:B53"/>
    <mergeCell ref="C52:C53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D4EB-4A14-439A-8DD0-41AFF483ABE6}">
  <dimension ref="A2:O15"/>
  <sheetViews>
    <sheetView workbookViewId="0">
      <selection activeCell="D13" sqref="D13"/>
    </sheetView>
  </sheetViews>
  <sheetFormatPr defaultRowHeight="13.5" x14ac:dyDescent="0.25"/>
  <cols>
    <col min="1" max="1" width="3.85546875" style="12" customWidth="1"/>
    <col min="2" max="2" width="10" style="11" customWidth="1"/>
    <col min="3" max="3" width="53.7109375" style="1" customWidth="1"/>
    <col min="4" max="4" width="11.5703125" style="13" customWidth="1"/>
    <col min="5" max="5" width="10.42578125" style="1" customWidth="1"/>
    <col min="6" max="6" width="11.85546875" style="1" customWidth="1"/>
    <col min="7" max="7" width="12.42578125" style="1" customWidth="1"/>
    <col min="8" max="8" width="32" style="1" customWidth="1"/>
    <col min="9" max="12" width="8.28515625" style="11" customWidth="1"/>
    <col min="13" max="16384" width="9.140625" style="1"/>
  </cols>
  <sheetData>
    <row r="2" spans="1:15" x14ac:dyDescent="0.25">
      <c r="B2" s="1"/>
      <c r="H2" s="40" t="s">
        <v>121</v>
      </c>
    </row>
    <row r="3" spans="1:15" x14ac:dyDescent="0.25">
      <c r="B3" s="1"/>
      <c r="C3" s="79" t="s">
        <v>122</v>
      </c>
      <c r="D3" s="79"/>
      <c r="E3" s="79"/>
      <c r="F3" s="79"/>
      <c r="G3" s="79"/>
    </row>
    <row r="4" spans="1:15" x14ac:dyDescent="0.25">
      <c r="A4" s="74" t="s">
        <v>140</v>
      </c>
      <c r="B4" s="75"/>
      <c r="C4" s="75"/>
      <c r="D4" s="75"/>
      <c r="E4" s="76"/>
      <c r="F4" s="83" t="s">
        <v>1</v>
      </c>
      <c r="G4" s="84"/>
      <c r="H4" s="85"/>
    </row>
    <row r="5" spans="1:15" x14ac:dyDescent="0.25">
      <c r="A5" s="80"/>
      <c r="B5" s="81"/>
      <c r="C5" s="81"/>
      <c r="D5" s="81"/>
      <c r="E5" s="82"/>
      <c r="F5" s="86">
        <v>204578581</v>
      </c>
      <c r="G5" s="87"/>
      <c r="H5" s="88"/>
      <c r="N5" s="15"/>
      <c r="O5" s="15"/>
    </row>
    <row r="6" spans="1:15" x14ac:dyDescent="0.25">
      <c r="A6" s="74" t="s">
        <v>2</v>
      </c>
      <c r="B6" s="75"/>
      <c r="C6" s="75"/>
      <c r="D6" s="75"/>
      <c r="E6" s="76"/>
      <c r="F6" s="74" t="s">
        <v>123</v>
      </c>
      <c r="G6" s="89"/>
      <c r="H6" s="90"/>
      <c r="N6" s="15"/>
      <c r="O6" s="15"/>
    </row>
    <row r="7" spans="1:15" ht="54" customHeight="1" x14ac:dyDescent="0.25">
      <c r="A7" s="86" t="s">
        <v>4</v>
      </c>
      <c r="B7" s="87"/>
      <c r="C7" s="87"/>
      <c r="D7" s="87"/>
      <c r="E7" s="88"/>
      <c r="F7" s="91"/>
      <c r="G7" s="92"/>
      <c r="H7" s="93"/>
      <c r="N7" s="15"/>
      <c r="O7" s="15"/>
    </row>
    <row r="8" spans="1:15" x14ac:dyDescent="0.25">
      <c r="A8" s="74" t="s">
        <v>5</v>
      </c>
      <c r="B8" s="75"/>
      <c r="C8" s="75"/>
      <c r="D8" s="75"/>
      <c r="E8" s="75"/>
      <c r="F8" s="75"/>
      <c r="G8" s="75"/>
      <c r="H8" s="76"/>
      <c r="N8" s="15"/>
      <c r="O8" s="15"/>
    </row>
    <row r="9" spans="1:15" x14ac:dyDescent="0.25">
      <c r="A9" s="77">
        <f>SUM(D12:D15)</f>
        <v>51550</v>
      </c>
      <c r="B9" s="78"/>
      <c r="C9" s="78"/>
      <c r="D9" s="78"/>
      <c r="E9" s="78"/>
      <c r="F9" s="78"/>
      <c r="G9" s="78"/>
      <c r="H9" s="78"/>
      <c r="N9" s="15"/>
      <c r="O9" s="15"/>
    </row>
    <row r="10" spans="1:15" ht="63.75" x14ac:dyDescent="0.25">
      <c r="A10" s="41" t="s">
        <v>6</v>
      </c>
      <c r="B10" s="41" t="s">
        <v>7</v>
      </c>
      <c r="C10" s="41" t="s">
        <v>8</v>
      </c>
      <c r="D10" s="14" t="s">
        <v>9</v>
      </c>
      <c r="E10" s="41" t="s">
        <v>10</v>
      </c>
      <c r="F10" s="41" t="s">
        <v>11</v>
      </c>
      <c r="G10" s="41" t="s">
        <v>12</v>
      </c>
      <c r="H10" s="41" t="s">
        <v>13</v>
      </c>
      <c r="N10" s="15"/>
      <c r="O10" s="15"/>
    </row>
    <row r="11" spans="1:15" x14ac:dyDescent="0.25">
      <c r="A11" s="41">
        <v>1</v>
      </c>
      <c r="B11" s="41">
        <v>2</v>
      </c>
      <c r="C11" s="41">
        <v>3</v>
      </c>
      <c r="D11" s="4">
        <v>4</v>
      </c>
      <c r="E11" s="41">
        <v>5</v>
      </c>
      <c r="F11" s="41">
        <v>6</v>
      </c>
      <c r="G11" s="41">
        <v>7</v>
      </c>
      <c r="H11" s="41">
        <v>8</v>
      </c>
      <c r="N11" s="15"/>
      <c r="O11" s="15"/>
    </row>
    <row r="12" spans="1:15" x14ac:dyDescent="0.25">
      <c r="A12" s="41">
        <v>1</v>
      </c>
      <c r="B12" s="42" t="s">
        <v>20</v>
      </c>
      <c r="C12" s="41" t="s">
        <v>21</v>
      </c>
      <c r="D12" s="4">
        <f>15000+1960</f>
        <v>16960</v>
      </c>
      <c r="E12" s="41" t="s">
        <v>22</v>
      </c>
      <c r="F12" s="42" t="s">
        <v>17</v>
      </c>
      <c r="G12" s="42" t="s">
        <v>18</v>
      </c>
      <c r="H12" s="43" t="s">
        <v>141</v>
      </c>
      <c r="N12" s="15"/>
      <c r="O12" s="15"/>
    </row>
    <row r="13" spans="1:15" x14ac:dyDescent="0.25">
      <c r="A13" s="41">
        <v>2</v>
      </c>
      <c r="B13" s="41" t="s">
        <v>24</v>
      </c>
      <c r="C13" s="41" t="s">
        <v>25</v>
      </c>
      <c r="D13" s="4">
        <v>1000</v>
      </c>
      <c r="E13" s="41" t="s">
        <v>16</v>
      </c>
      <c r="F13" s="42" t="s">
        <v>17</v>
      </c>
      <c r="G13" s="42" t="s">
        <v>18</v>
      </c>
      <c r="H13" s="43"/>
    </row>
    <row r="14" spans="1:15" x14ac:dyDescent="0.25">
      <c r="A14" s="41">
        <v>3</v>
      </c>
      <c r="B14" s="41">
        <v>42600000</v>
      </c>
      <c r="C14" s="41" t="s">
        <v>78</v>
      </c>
      <c r="D14" s="4">
        <f>3000-1960</f>
        <v>1040</v>
      </c>
      <c r="E14" s="41" t="s">
        <v>16</v>
      </c>
      <c r="F14" s="42" t="s">
        <v>17</v>
      </c>
      <c r="G14" s="42" t="s">
        <v>18</v>
      </c>
      <c r="H14" s="43"/>
    </row>
    <row r="15" spans="1:15" ht="25.5" x14ac:dyDescent="0.25">
      <c r="A15" s="41">
        <v>4</v>
      </c>
      <c r="B15" s="41">
        <v>45200000</v>
      </c>
      <c r="C15" s="41" t="s">
        <v>48</v>
      </c>
      <c r="D15" s="5">
        <f>24850+7700</f>
        <v>32550</v>
      </c>
      <c r="E15" s="41" t="s">
        <v>28</v>
      </c>
      <c r="F15" s="42" t="s">
        <v>17</v>
      </c>
      <c r="G15" s="42" t="s">
        <v>18</v>
      </c>
      <c r="H15" s="43"/>
    </row>
  </sheetData>
  <sheetProtection algorithmName="SHA-512" hashValue="+JbCTg2pRxXG27IucM2FgDjSgawly7WUZ1WjAELDAWeWHm2PCtxtx9v14ohEgpQhmRJUOrGSrTYk7no2PtbyDA==" saltValue="CwNyYy//kcC8zEvBVQ4KMQ==" spinCount="100000" sheet="1" objects="1" scenarios="1"/>
  <mergeCells count="9">
    <mergeCell ref="A8:H8"/>
    <mergeCell ref="A9:H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215A-863C-4524-867B-6393DFA9C4D7}">
  <dimension ref="A1:J40"/>
  <sheetViews>
    <sheetView workbookViewId="0">
      <selection activeCell="C19" sqref="C19"/>
    </sheetView>
  </sheetViews>
  <sheetFormatPr defaultRowHeight="13.5" x14ac:dyDescent="0.25"/>
  <cols>
    <col min="1" max="1" width="3.85546875" style="12" customWidth="1"/>
    <col min="2" max="2" width="10" style="11" customWidth="1"/>
    <col min="3" max="3" width="53.7109375" style="1" customWidth="1"/>
    <col min="4" max="4" width="13.5703125" style="2" bestFit="1" customWidth="1"/>
    <col min="5" max="5" width="10.42578125" style="1" customWidth="1"/>
    <col min="6" max="6" width="11.85546875" style="1" customWidth="1"/>
    <col min="7" max="7" width="10.7109375" style="1" customWidth="1"/>
    <col min="8" max="8" width="30.140625" style="1" customWidth="1"/>
    <col min="9" max="16384" width="9.140625" style="1"/>
  </cols>
  <sheetData>
    <row r="1" spans="1:8" ht="18" customHeight="1" x14ac:dyDescent="0.25"/>
    <row r="2" spans="1:8" ht="13.5" customHeight="1" x14ac:dyDescent="0.25">
      <c r="B2" s="1"/>
      <c r="H2" s="40" t="s">
        <v>150</v>
      </c>
    </row>
    <row r="3" spans="1:8" ht="20.25" customHeight="1" x14ac:dyDescent="0.25">
      <c r="B3" s="1"/>
      <c r="C3" s="79" t="s">
        <v>122</v>
      </c>
      <c r="D3" s="79"/>
      <c r="E3" s="79"/>
      <c r="F3" s="79"/>
      <c r="G3" s="79"/>
    </row>
    <row r="4" spans="1:8" ht="26.25" customHeight="1" x14ac:dyDescent="0.25">
      <c r="A4" s="74" t="s">
        <v>142</v>
      </c>
      <c r="B4" s="75"/>
      <c r="C4" s="75"/>
      <c r="D4" s="75"/>
      <c r="E4" s="76"/>
      <c r="F4" s="83" t="s">
        <v>1</v>
      </c>
      <c r="G4" s="84"/>
      <c r="H4" s="85"/>
    </row>
    <row r="5" spans="1:8" ht="18.75" customHeight="1" x14ac:dyDescent="0.25">
      <c r="A5" s="80"/>
      <c r="B5" s="81"/>
      <c r="C5" s="81"/>
      <c r="D5" s="81"/>
      <c r="E5" s="82"/>
      <c r="F5" s="86">
        <v>204578581</v>
      </c>
      <c r="G5" s="87"/>
      <c r="H5" s="88"/>
    </row>
    <row r="6" spans="1:8" ht="25.5" customHeight="1" x14ac:dyDescent="0.25">
      <c r="A6" s="74" t="s">
        <v>2</v>
      </c>
      <c r="B6" s="75"/>
      <c r="C6" s="75"/>
      <c r="D6" s="75"/>
      <c r="E6" s="76"/>
      <c r="F6" s="74" t="s">
        <v>124</v>
      </c>
      <c r="G6" s="89"/>
      <c r="H6" s="90"/>
    </row>
    <row r="7" spans="1:8" ht="43.5" customHeight="1" x14ac:dyDescent="0.25">
      <c r="A7" s="86" t="s">
        <v>125</v>
      </c>
      <c r="B7" s="87"/>
      <c r="C7" s="87"/>
      <c r="D7" s="87"/>
      <c r="E7" s="88"/>
      <c r="F7" s="91"/>
      <c r="G7" s="92"/>
      <c r="H7" s="93"/>
    </row>
    <row r="8" spans="1:8" ht="21" customHeight="1" x14ac:dyDescent="0.25">
      <c r="A8" s="74" t="s">
        <v>5</v>
      </c>
      <c r="B8" s="75"/>
      <c r="C8" s="75"/>
      <c r="D8" s="75"/>
      <c r="E8" s="75"/>
      <c r="F8" s="75"/>
      <c r="G8" s="75"/>
      <c r="H8" s="76"/>
    </row>
    <row r="9" spans="1:8" s="11" customFormat="1" ht="15.75" customHeight="1" x14ac:dyDescent="0.25">
      <c r="A9" s="77">
        <f>2226000+77880</f>
        <v>2303880</v>
      </c>
      <c r="B9" s="78"/>
      <c r="C9" s="78"/>
      <c r="D9" s="78"/>
      <c r="E9" s="78"/>
      <c r="F9" s="78"/>
      <c r="G9" s="78"/>
      <c r="H9" s="78"/>
    </row>
    <row r="10" spans="1:8" s="11" customFormat="1" ht="71.25" customHeight="1" x14ac:dyDescent="0.25">
      <c r="A10" s="41" t="s">
        <v>6</v>
      </c>
      <c r="B10" s="41" t="s">
        <v>7</v>
      </c>
      <c r="C10" s="41" t="s">
        <v>8</v>
      </c>
      <c r="D10" s="3" t="s">
        <v>9</v>
      </c>
      <c r="E10" s="41" t="s">
        <v>10</v>
      </c>
      <c r="F10" s="41" t="s">
        <v>11</v>
      </c>
      <c r="G10" s="41" t="s">
        <v>12</v>
      </c>
      <c r="H10" s="41" t="s">
        <v>13</v>
      </c>
    </row>
    <row r="11" spans="1:8" s="11" customFormat="1" ht="15" customHeight="1" x14ac:dyDescent="0.25">
      <c r="A11" s="41">
        <v>1</v>
      </c>
      <c r="B11" s="41">
        <v>2</v>
      </c>
      <c r="C11" s="41">
        <v>3</v>
      </c>
      <c r="D11" s="4">
        <v>4</v>
      </c>
      <c r="E11" s="41">
        <v>5</v>
      </c>
      <c r="F11" s="41">
        <v>6</v>
      </c>
      <c r="G11" s="41">
        <v>7</v>
      </c>
      <c r="H11" s="41">
        <v>8</v>
      </c>
    </row>
    <row r="12" spans="1:8" ht="27" customHeight="1" x14ac:dyDescent="0.25">
      <c r="A12" s="41">
        <v>1</v>
      </c>
      <c r="B12" s="41">
        <v>18400000</v>
      </c>
      <c r="C12" s="41" t="s">
        <v>30</v>
      </c>
      <c r="D12" s="4">
        <v>2600</v>
      </c>
      <c r="E12" s="41" t="s">
        <v>16</v>
      </c>
      <c r="F12" s="42" t="s">
        <v>17</v>
      </c>
      <c r="G12" s="42" t="s">
        <v>18</v>
      </c>
      <c r="H12" s="43"/>
    </row>
    <row r="13" spans="1:8" ht="25.5" customHeight="1" x14ac:dyDescent="0.25">
      <c r="A13" s="41">
        <v>2</v>
      </c>
      <c r="B13" s="41">
        <v>18800000</v>
      </c>
      <c r="C13" s="41" t="s">
        <v>32</v>
      </c>
      <c r="D13" s="4">
        <v>5950</v>
      </c>
      <c r="E13" s="41" t="s">
        <v>16</v>
      </c>
      <c r="F13" s="42" t="s">
        <v>17</v>
      </c>
      <c r="G13" s="42" t="s">
        <v>18</v>
      </c>
      <c r="H13" s="43"/>
    </row>
    <row r="14" spans="1:8" ht="33" customHeight="1" x14ac:dyDescent="0.25">
      <c r="A14" s="41">
        <v>3</v>
      </c>
      <c r="B14" s="41">
        <v>22100000</v>
      </c>
      <c r="C14" s="41" t="s">
        <v>83</v>
      </c>
      <c r="D14" s="4">
        <v>20600</v>
      </c>
      <c r="E14" s="41" t="s">
        <v>28</v>
      </c>
      <c r="F14" s="42" t="s">
        <v>17</v>
      </c>
      <c r="G14" s="42" t="s">
        <v>18</v>
      </c>
      <c r="H14" s="43"/>
    </row>
    <row r="15" spans="1:8" ht="26.25" customHeight="1" x14ac:dyDescent="0.25">
      <c r="A15" s="41">
        <v>4</v>
      </c>
      <c r="B15" s="41">
        <v>30200000</v>
      </c>
      <c r="C15" s="41" t="s">
        <v>86</v>
      </c>
      <c r="D15" s="36">
        <f>70000-9000</f>
        <v>61000</v>
      </c>
      <c r="E15" s="41" t="s">
        <v>28</v>
      </c>
      <c r="F15" s="42" t="s">
        <v>17</v>
      </c>
      <c r="G15" s="42" t="s">
        <v>18</v>
      </c>
      <c r="H15" s="43"/>
    </row>
    <row r="16" spans="1:8" ht="31.5" customHeight="1" x14ac:dyDescent="0.25">
      <c r="A16" s="41">
        <v>5</v>
      </c>
      <c r="B16" s="41">
        <v>31100000</v>
      </c>
      <c r="C16" s="41" t="s">
        <v>35</v>
      </c>
      <c r="D16" s="4">
        <v>2000</v>
      </c>
      <c r="E16" s="41" t="s">
        <v>16</v>
      </c>
      <c r="F16" s="42" t="s">
        <v>17</v>
      </c>
      <c r="G16" s="42" t="s">
        <v>18</v>
      </c>
      <c r="H16" s="43"/>
    </row>
    <row r="17" spans="1:8" ht="33.75" customHeight="1" x14ac:dyDescent="0.25">
      <c r="A17" s="41">
        <v>6</v>
      </c>
      <c r="B17" s="41">
        <v>33100000</v>
      </c>
      <c r="C17" s="41" t="s">
        <v>110</v>
      </c>
      <c r="D17" s="16">
        <f>8051-698.95</f>
        <v>7352.05</v>
      </c>
      <c r="E17" s="41" t="s">
        <v>16</v>
      </c>
      <c r="F17" s="42" t="s">
        <v>17</v>
      </c>
      <c r="G17" s="42" t="s">
        <v>18</v>
      </c>
      <c r="H17" s="44"/>
    </row>
    <row r="18" spans="1:8" ht="33" customHeight="1" x14ac:dyDescent="0.25">
      <c r="A18" s="41">
        <v>7</v>
      </c>
      <c r="B18" s="41">
        <v>35100000</v>
      </c>
      <c r="C18" s="41" t="s">
        <v>41</v>
      </c>
      <c r="D18" s="4">
        <v>9999</v>
      </c>
      <c r="E18" s="41" t="s">
        <v>16</v>
      </c>
      <c r="F18" s="42" t="s">
        <v>17</v>
      </c>
      <c r="G18" s="42" t="s">
        <v>18</v>
      </c>
      <c r="H18" s="41"/>
    </row>
    <row r="19" spans="1:8" ht="35.25" customHeight="1" x14ac:dyDescent="0.25">
      <c r="A19" s="41">
        <v>8</v>
      </c>
      <c r="B19" s="41">
        <v>42100000</v>
      </c>
      <c r="C19" s="41" t="s">
        <v>44</v>
      </c>
      <c r="D19" s="5">
        <v>9000</v>
      </c>
      <c r="E19" s="41" t="s">
        <v>16</v>
      </c>
      <c r="F19" s="42" t="s">
        <v>17</v>
      </c>
      <c r="G19" s="42" t="s">
        <v>18</v>
      </c>
      <c r="H19" s="43"/>
    </row>
    <row r="20" spans="1:8" ht="35.25" customHeight="1" x14ac:dyDescent="0.25">
      <c r="A20" s="41">
        <v>9</v>
      </c>
      <c r="B20" s="41">
        <v>42400000</v>
      </c>
      <c r="C20" s="41" t="s">
        <v>95</v>
      </c>
      <c r="D20" s="4">
        <v>2000</v>
      </c>
      <c r="E20" s="41" t="s">
        <v>16</v>
      </c>
      <c r="F20" s="42" t="s">
        <v>17</v>
      </c>
      <c r="G20" s="42" t="s">
        <v>18</v>
      </c>
      <c r="H20" s="43"/>
    </row>
    <row r="21" spans="1:8" ht="34.5" customHeight="1" x14ac:dyDescent="0.25">
      <c r="A21" s="41">
        <v>10</v>
      </c>
      <c r="B21" s="41">
        <v>42600000</v>
      </c>
      <c r="C21" s="41" t="s">
        <v>78</v>
      </c>
      <c r="D21" s="4">
        <v>7000</v>
      </c>
      <c r="E21" s="41" t="s">
        <v>16</v>
      </c>
      <c r="F21" s="42" t="s">
        <v>17</v>
      </c>
      <c r="G21" s="42" t="s">
        <v>18</v>
      </c>
      <c r="H21" s="43"/>
    </row>
    <row r="22" spans="1:8" ht="29.25" customHeight="1" x14ac:dyDescent="0.25">
      <c r="A22" s="41">
        <v>11</v>
      </c>
      <c r="B22" s="41">
        <v>43800000</v>
      </c>
      <c r="C22" s="41" t="s">
        <v>96</v>
      </c>
      <c r="D22" s="5">
        <v>595000</v>
      </c>
      <c r="E22" s="41" t="s">
        <v>28</v>
      </c>
      <c r="F22" s="42" t="s">
        <v>17</v>
      </c>
      <c r="G22" s="42" t="s">
        <v>18</v>
      </c>
      <c r="H22" s="43"/>
    </row>
    <row r="23" spans="1:8" ht="31.5" customHeight="1" x14ac:dyDescent="0.25">
      <c r="A23" s="41">
        <v>12</v>
      </c>
      <c r="B23" s="45">
        <v>44400000</v>
      </c>
      <c r="C23" s="45" t="s">
        <v>47</v>
      </c>
      <c r="D23" s="4">
        <v>600</v>
      </c>
      <c r="E23" s="41" t="s">
        <v>16</v>
      </c>
      <c r="F23" s="42" t="s">
        <v>17</v>
      </c>
      <c r="G23" s="42" t="s">
        <v>18</v>
      </c>
      <c r="H23" s="43"/>
    </row>
    <row r="24" spans="1:8" ht="35.25" customHeight="1" x14ac:dyDescent="0.25">
      <c r="A24" s="41">
        <v>13</v>
      </c>
      <c r="B24" s="41">
        <v>44500000</v>
      </c>
      <c r="C24" s="41" t="s">
        <v>99</v>
      </c>
      <c r="D24" s="4">
        <v>9990</v>
      </c>
      <c r="E24" s="41" t="s">
        <v>16</v>
      </c>
      <c r="F24" s="42" t="s">
        <v>17</v>
      </c>
      <c r="G24" s="42" t="s">
        <v>18</v>
      </c>
      <c r="H24" s="43"/>
    </row>
    <row r="25" spans="1:8" ht="39.75" customHeight="1" x14ac:dyDescent="0.25">
      <c r="A25" s="41">
        <v>14</v>
      </c>
      <c r="B25" s="41">
        <v>45200000</v>
      </c>
      <c r="C25" s="41" t="s">
        <v>48</v>
      </c>
      <c r="D25" s="5">
        <v>77880</v>
      </c>
      <c r="E25" s="41" t="s">
        <v>28</v>
      </c>
      <c r="F25" s="42" t="s">
        <v>17</v>
      </c>
      <c r="G25" s="42" t="s">
        <v>18</v>
      </c>
      <c r="H25" s="43"/>
    </row>
    <row r="26" spans="1:8" s="11" customFormat="1" ht="22.5" customHeight="1" x14ac:dyDescent="0.25">
      <c r="A26" s="41">
        <v>15</v>
      </c>
      <c r="B26" s="94">
        <v>55100000</v>
      </c>
      <c r="C26" s="94" t="s">
        <v>126</v>
      </c>
      <c r="D26" s="4">
        <f>20000-10100</f>
        <v>9900</v>
      </c>
      <c r="E26" s="41" t="s">
        <v>16</v>
      </c>
      <c r="F26" s="42" t="s">
        <v>17</v>
      </c>
      <c r="G26" s="42" t="s">
        <v>18</v>
      </c>
      <c r="H26" s="43"/>
    </row>
    <row r="27" spans="1:8" s="11" customFormat="1" ht="25.5" customHeight="1" x14ac:dyDescent="0.25">
      <c r="A27" s="41">
        <v>16</v>
      </c>
      <c r="B27" s="95"/>
      <c r="C27" s="95"/>
      <c r="D27" s="4">
        <v>50000</v>
      </c>
      <c r="E27" s="41" t="s">
        <v>16</v>
      </c>
      <c r="F27" s="42" t="s">
        <v>17</v>
      </c>
      <c r="G27" s="42" t="s">
        <v>18</v>
      </c>
      <c r="H27" s="43" t="s">
        <v>19</v>
      </c>
    </row>
    <row r="28" spans="1:8" s="11" customFormat="1" ht="28.5" customHeight="1" x14ac:dyDescent="0.25">
      <c r="A28" s="41">
        <v>17</v>
      </c>
      <c r="B28" s="94">
        <v>55300000</v>
      </c>
      <c r="C28" s="94" t="s">
        <v>57</v>
      </c>
      <c r="D28" s="4">
        <f>10000+7000</f>
        <v>17000</v>
      </c>
      <c r="E28" s="41" t="s">
        <v>16</v>
      </c>
      <c r="F28" s="42" t="s">
        <v>17</v>
      </c>
      <c r="G28" s="42" t="s">
        <v>18</v>
      </c>
      <c r="H28" s="43" t="s">
        <v>19</v>
      </c>
    </row>
    <row r="29" spans="1:8" s="11" customFormat="1" ht="28.5" customHeight="1" x14ac:dyDescent="0.25">
      <c r="A29" s="41">
        <v>18</v>
      </c>
      <c r="B29" s="95"/>
      <c r="C29" s="95"/>
      <c r="D29" s="4">
        <f>16000-7000</f>
        <v>9000</v>
      </c>
      <c r="E29" s="41" t="s">
        <v>16</v>
      </c>
      <c r="F29" s="42" t="s">
        <v>17</v>
      </c>
      <c r="G29" s="42" t="s">
        <v>18</v>
      </c>
      <c r="H29" s="43"/>
    </row>
    <row r="30" spans="1:8" s="11" customFormat="1" ht="28.5" customHeight="1" x14ac:dyDescent="0.25">
      <c r="A30" s="41">
        <v>19</v>
      </c>
      <c r="B30" s="41">
        <v>60100000</v>
      </c>
      <c r="C30" s="41" t="s">
        <v>107</v>
      </c>
      <c r="D30" s="4">
        <v>9000</v>
      </c>
      <c r="E30" s="41" t="s">
        <v>16</v>
      </c>
      <c r="F30" s="42" t="s">
        <v>17</v>
      </c>
      <c r="G30" s="42" t="s">
        <v>18</v>
      </c>
      <c r="H30" s="43"/>
    </row>
    <row r="31" spans="1:8" s="11" customFormat="1" ht="28.5" customHeight="1" x14ac:dyDescent="0.25">
      <c r="A31" s="41">
        <v>20</v>
      </c>
      <c r="B31" s="41">
        <v>66100000</v>
      </c>
      <c r="C31" s="41" t="s">
        <v>127</v>
      </c>
      <c r="D31" s="4">
        <v>2000</v>
      </c>
      <c r="E31" s="41" t="s">
        <v>16</v>
      </c>
      <c r="F31" s="42" t="s">
        <v>17</v>
      </c>
      <c r="G31" s="42" t="s">
        <v>18</v>
      </c>
      <c r="H31" s="43"/>
    </row>
    <row r="32" spans="1:8" ht="30.75" customHeight="1" x14ac:dyDescent="0.25">
      <c r="A32" s="41">
        <v>21</v>
      </c>
      <c r="B32" s="41">
        <v>73100000</v>
      </c>
      <c r="C32" s="41" t="s">
        <v>128</v>
      </c>
      <c r="D32" s="4">
        <f>120000-8800</f>
        <v>111200</v>
      </c>
      <c r="E32" s="41" t="s">
        <v>28</v>
      </c>
      <c r="F32" s="42" t="s">
        <v>17</v>
      </c>
      <c r="G32" s="42" t="s">
        <v>18</v>
      </c>
      <c r="H32" s="43"/>
    </row>
    <row r="33" spans="1:10" ht="27" customHeight="1" x14ac:dyDescent="0.25">
      <c r="A33" s="41">
        <v>22</v>
      </c>
      <c r="B33" s="41">
        <v>77200000</v>
      </c>
      <c r="C33" s="41" t="s">
        <v>70</v>
      </c>
      <c r="D33" s="4">
        <f>1059620-214810</f>
        <v>844810</v>
      </c>
      <c r="E33" s="41" t="s">
        <v>28</v>
      </c>
      <c r="F33" s="42" t="s">
        <v>17</v>
      </c>
      <c r="G33" s="42" t="s">
        <v>18</v>
      </c>
      <c r="H33" s="43" t="s">
        <v>129</v>
      </c>
    </row>
    <row r="34" spans="1:10" ht="26.25" customHeight="1" x14ac:dyDescent="0.25">
      <c r="A34" s="41">
        <v>23</v>
      </c>
      <c r="B34" s="41">
        <v>79200000</v>
      </c>
      <c r="C34" s="41" t="s">
        <v>130</v>
      </c>
      <c r="D34" s="4">
        <v>30000</v>
      </c>
      <c r="E34" s="41" t="s">
        <v>28</v>
      </c>
      <c r="F34" s="42" t="s">
        <v>17</v>
      </c>
      <c r="G34" s="42" t="s">
        <v>18</v>
      </c>
      <c r="H34" s="43"/>
    </row>
    <row r="35" spans="1:10" ht="30.75" customHeight="1" x14ac:dyDescent="0.25">
      <c r="A35" s="41">
        <v>24</v>
      </c>
      <c r="B35" s="41">
        <v>79400000</v>
      </c>
      <c r="C35" s="41" t="s">
        <v>105</v>
      </c>
      <c r="D35" s="4">
        <f>85190+214810</f>
        <v>300000</v>
      </c>
      <c r="E35" s="41" t="s">
        <v>28</v>
      </c>
      <c r="F35" s="42" t="s">
        <v>17</v>
      </c>
      <c r="G35" s="42" t="s">
        <v>18</v>
      </c>
      <c r="H35" s="43"/>
    </row>
    <row r="36" spans="1:10" ht="31.5" customHeight="1" x14ac:dyDescent="0.25">
      <c r="A36" s="41">
        <v>25</v>
      </c>
      <c r="B36" s="41">
        <v>79500000</v>
      </c>
      <c r="C36" s="41" t="s">
        <v>71</v>
      </c>
      <c r="D36" s="16">
        <f>9900+98.95</f>
        <v>9998.9500000000007</v>
      </c>
      <c r="E36" s="41" t="s">
        <v>16</v>
      </c>
      <c r="F36" s="42" t="s">
        <v>17</v>
      </c>
      <c r="G36" s="42" t="s">
        <v>18</v>
      </c>
      <c r="H36" s="43"/>
    </row>
    <row r="37" spans="1:10" ht="27.75" customHeight="1" x14ac:dyDescent="0.25">
      <c r="A37" s="41">
        <v>26</v>
      </c>
      <c r="B37" s="41">
        <v>80500000</v>
      </c>
      <c r="C37" s="41" t="s">
        <v>106</v>
      </c>
      <c r="D37" s="4">
        <v>100000</v>
      </c>
      <c r="E37" s="41" t="s">
        <v>28</v>
      </c>
      <c r="F37" s="42" t="s">
        <v>17</v>
      </c>
      <c r="G37" s="42" t="s">
        <v>18</v>
      </c>
      <c r="H37" s="43"/>
    </row>
    <row r="38" spans="1:10" ht="24.75" customHeight="1" x14ac:dyDescent="0.25">
      <c r="C38" s="8"/>
      <c r="I38" s="15"/>
      <c r="J38" s="15"/>
    </row>
    <row r="39" spans="1:10" ht="22.5" customHeight="1" x14ac:dyDescent="0.25">
      <c r="I39" s="15"/>
      <c r="J39" s="15"/>
    </row>
    <row r="40" spans="1:10" x14ac:dyDescent="0.25">
      <c r="C40" s="9"/>
      <c r="I40" s="15"/>
      <c r="J40" s="15"/>
    </row>
  </sheetData>
  <sheetProtection algorithmName="SHA-512" hashValue="m/5tQqtO5VZD8Pmcdp4gXHsO1zoa+OskGkT9NKQsmcvfXeWyIHgx/jhBrAfIoY3ggMdLptpSMtNg7mn1qBMhnQ==" saltValue="vdxJtUBNe9sZo9+/jPYMLw==" spinCount="100000" sheet="1" objects="1" scenarios="1"/>
  <mergeCells count="13"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26:B27"/>
    <mergeCell ref="C26:C27"/>
    <mergeCell ref="B28:B29"/>
    <mergeCell ref="C28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საკუთარი სახსრები</vt:lpstr>
      <vt:lpstr>სახელმწიფო ბიუჯეტი</vt:lpstr>
      <vt:lpstr>გრანტი (BTC Co)</vt:lpstr>
      <vt:lpstr>გრანტი  (GIZ) (GCF) 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Iashvili</dc:creator>
  <cp:lastModifiedBy>Khatia Gogoladze</cp:lastModifiedBy>
  <cp:lastPrinted>2024-04-08T12:32:51Z</cp:lastPrinted>
  <dcterms:created xsi:type="dcterms:W3CDTF">2015-06-05T18:17:20Z</dcterms:created>
  <dcterms:modified xsi:type="dcterms:W3CDTF">2026-07-09T08:54:00Z</dcterms:modified>
</cp:coreProperties>
</file>