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6\პროაქტიული ინფორმაცია - 2026\I კვარტალი\დოკში ასატვირთი\"/>
    </mc:Choice>
  </mc:AlternateContent>
  <xr:revisionPtr revIDLastSave="0" documentId="13_ncr:1_{02E9CE74-B8A5-4B94-B56C-9DBC96CDB3F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სახელმწიფო ბიუჯეტი" sheetId="1" r:id="rId1"/>
    <sheet name="საკუთარი სახსრები" sheetId="3" r:id="rId2"/>
    <sheet name="გრანტი (BTC Co)" sheetId="4" r:id="rId3"/>
    <sheet name="გრანტი  (GIZ) (GCF)      " sheetId="5" r:id="rId4"/>
  </sheets>
  <definedNames>
    <definedName name="_xlnm.Print_Area" localSheetId="2">'გრანტი (BTC Co)'!$A$1:$H$23</definedName>
    <definedName name="_xlnm.Print_Area" localSheetId="1">'საკუთარი სახსრები'!#REF!</definedName>
    <definedName name="_xlnm.Print_Area" localSheetId="0">'სახელმწიფო ბიუჯეტი'!$A$1:$H$89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6" i="5" l="1"/>
  <c r="D35" i="5"/>
  <c r="D33" i="5"/>
  <c r="D32" i="5"/>
  <c r="D29" i="5"/>
  <c r="D28" i="5"/>
  <c r="D26" i="5"/>
  <c r="D17" i="5"/>
  <c r="D15" i="5"/>
  <c r="A9" i="5"/>
  <c r="D15" i="4" l="1"/>
  <c r="D14" i="4"/>
  <c r="D12" i="4"/>
  <c r="A9" i="4" s="1"/>
  <c r="D97" i="3" l="1"/>
  <c r="D93" i="3"/>
  <c r="D92" i="3"/>
  <c r="D89" i="3"/>
  <c r="D88" i="3"/>
  <c r="D87" i="3"/>
  <c r="D82" i="3"/>
  <c r="D78" i="3"/>
  <c r="D72" i="3"/>
  <c r="D69" i="3"/>
  <c r="D68" i="3"/>
  <c r="D65" i="3"/>
  <c r="D63" i="3"/>
  <c r="D59" i="3"/>
  <c r="D58" i="3"/>
  <c r="D54" i="3"/>
  <c r="D52" i="3"/>
  <c r="D44" i="3"/>
  <c r="D42" i="3"/>
  <c r="D41" i="3"/>
  <c r="D35" i="3"/>
  <c r="D32" i="3"/>
  <c r="D31" i="3"/>
  <c r="D29" i="3"/>
  <c r="D22" i="3"/>
  <c r="D21" i="3"/>
  <c r="D19" i="3"/>
  <c r="D13" i="3"/>
  <c r="D12" i="3"/>
  <c r="A9" i="3"/>
  <c r="D82" i="1" l="1"/>
  <c r="D79" i="1"/>
  <c r="D78" i="1"/>
  <c r="D75" i="1"/>
  <c r="D74" i="1"/>
  <c r="D72" i="1"/>
  <c r="D70" i="1"/>
  <c r="D65" i="1"/>
  <c r="D59" i="1"/>
  <c r="D57" i="1"/>
  <c r="D56" i="1"/>
  <c r="D55" i="1"/>
  <c r="D54" i="1"/>
  <c r="D52" i="1"/>
  <c r="D44" i="1"/>
  <c r="D41" i="1"/>
  <c r="D35" i="1"/>
  <c r="D29" i="1"/>
  <c r="D28" i="1"/>
  <c r="D26" i="1"/>
  <c r="D25" i="1"/>
  <c r="D24" i="1"/>
  <c r="D19" i="1"/>
  <c r="D17" i="1"/>
  <c r="D12" i="1"/>
</calcChain>
</file>

<file path=xl/sharedStrings.xml><?xml version="1.0" encoding="utf-8"?>
<sst xmlns="http://schemas.openxmlformats.org/spreadsheetml/2006/main" count="850" uniqueCount="152">
  <si>
    <t xml:space="preserve">             saxelmwifo Sesyidvebis wliuri gegmis forma</t>
  </si>
  <si>
    <t>2. Semsyidveli organizaciis saidentifikacio kodi</t>
  </si>
  <si>
    <t>3. Semsyidveli organizaciis dasaxeleba</t>
  </si>
  <si>
    <r>
      <t xml:space="preserve">4. dafinansebis wyaro                                                 </t>
    </r>
    <r>
      <rPr>
        <b/>
        <sz val="9"/>
        <rFont val="AcadNusx"/>
      </rPr>
      <t>saxelmwifo biujeti</t>
    </r>
  </si>
  <si>
    <t>ssip erovnuli satyeo saagento</t>
  </si>
  <si>
    <t>5. saxelmwifo Sesyidvebis gegmiT gaTvaliswinebuli jamuri Tanxa dafinansebis wyaros Sesabamisad</t>
  </si>
  <si>
    <t>#</t>
  </si>
  <si>
    <t>danayofis kodi</t>
  </si>
  <si>
    <t>danayofis dasaxeleba</t>
  </si>
  <si>
    <t>savaraudo Rirebuleba</t>
  </si>
  <si>
    <t>Sesyidvis saSualeba</t>
  </si>
  <si>
    <t>Sesyidvebis dawyebis savaraudo vadebi</t>
  </si>
  <si>
    <t>Sesyidvis obieqtis miwodebis savaraudo vada</t>
  </si>
  <si>
    <t>SeniSvna</t>
  </si>
  <si>
    <t>034 00000</t>
  </si>
  <si>
    <t>metyeveobisa da tyekafvis produqtebi</t>
  </si>
  <si>
    <t>g.S</t>
  </si>
  <si>
    <t>I kv</t>
  </si>
  <si>
    <t>I-IV kv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</si>
  <si>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"v" qvepunqti</t>
    </r>
  </si>
  <si>
    <t>091 00000</t>
  </si>
  <si>
    <t xml:space="preserve">sawvavi  </t>
  </si>
  <si>
    <t>k.t</t>
  </si>
  <si>
    <t>konsolidirebuli tenderi</t>
  </si>
  <si>
    <t>092 00000</t>
  </si>
  <si>
    <t>navTobi, qvanaxSiri da navTobproduqtebi</t>
  </si>
  <si>
    <t>sxvadasxva sakvebi produqtebi</t>
  </si>
  <si>
    <t>sasmelebi, Tambaqo da monaTesave produqtebi</t>
  </si>
  <si>
    <t>e.t</t>
  </si>
  <si>
    <t>tansacmeli</t>
  </si>
  <si>
    <t>specialuri tansacmeli da aqsesuarebi</t>
  </si>
  <si>
    <t>samkaulebi, saaTebi da monaTesave nivTebi</t>
  </si>
  <si>
    <t>fexsacmeli</t>
  </si>
  <si>
    <t>markebi, Cekebis wignakebi, banknotebi, aqciebi, sareklamo masala, katalogebi  da saxelmZRvaneloebi</t>
  </si>
  <si>
    <t xml:space="preserve">saofise manqana-danadgarebi, aRWurviloba da sakancelario nivTebi, kompiuterebis, printerebisa da avejis garda </t>
  </si>
  <si>
    <t>eleqtroZravebi, generatorebi da transformatorebi</t>
  </si>
  <si>
    <t xml:space="preserve">akumulatorebi, denis pirveladi wyaroebi da pirveladi elementebi </t>
  </si>
  <si>
    <t>gasanaTebeli mowyobilobebi da eleqtronaTurebi</t>
  </si>
  <si>
    <t>radiotelefoniis, radiosatelegrafo, radio da telemauwyeblobis aparatura</t>
  </si>
  <si>
    <t>qselebi</t>
  </si>
  <si>
    <t>nawilebi da aqsesuarebi satransporto saSualebebisa da maTi ZravebisTvis</t>
  </si>
  <si>
    <t xml:space="preserve">sagangebo situaciebis dros gamosayenebeli mowyobilobebi da usafrTxoebis saSualebebi </t>
  </si>
  <si>
    <t>aveji</t>
  </si>
  <si>
    <t>avejis aqsesuarebi</t>
  </si>
  <si>
    <t>danadgarebi meqanikuri energiis warmoebisa da gamoyenebisTvis</t>
  </si>
  <si>
    <t>sxvadasxva zogadi da specialuri daniSnulebis manqana-danadgarebi</t>
  </si>
  <si>
    <t>miwis saTxreli da saxapavi manqanebi da maTi (maTTan dakavSirebuli) nawilebi</t>
  </si>
  <si>
    <t>sxvadasxva qarxnuli warmoebis masala da maTTan dakavSirebuli sagnebi</t>
  </si>
  <si>
    <t>mTliani an nawilobrivi samSeneblo samuSaoebi da samoqalaqo mSeneblobis samuSaoebi</t>
  </si>
  <si>
    <t>Senobis dasrulebis samuSaoebi</t>
  </si>
  <si>
    <t>qselebis, internetisa da intranetis programuli paketebi</t>
  </si>
  <si>
    <t>monacemTa bazisa da operaciuli programuli paketebi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</si>
  <si>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"z" qvepunqti</t>
    </r>
  </si>
  <si>
    <t>satransporto saSualebebisa da maTTan dakavSirebuli mowyobilobebis SekeTeba, teqnikuri momsaxureba da masTan dakavSirebuli momsaxurebebi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</si>
  <si>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"T" qvepunqti</t>
    </r>
  </si>
  <si>
    <t xml:space="preserve">personaluri kompiuterebis, saofise aparaturis, satelekomunikacio da audiovizualuri mowyobilobebis SekeTeba, teqnikuri momsaxureba da maTTan dakavSirebuli momsaxurebebi </t>
  </si>
  <si>
    <t>Senobis mowyobilobebis SekeTeba da teqnikuri momsaxureba</t>
  </si>
  <si>
    <t xml:space="preserve">restornebisa da kvebis sawarmoebis momsaxureobebi </t>
  </si>
  <si>
    <t xml:space="preserve">tvirTis gadazidvisa da Senaxvis momsaxurebebi </t>
  </si>
  <si>
    <t>saxmeleTo, wylisa da sahaero transportis damxmare momsaxurebebi</t>
  </si>
  <si>
    <t>safosto da sakuriero momsaxurebebi</t>
  </si>
  <si>
    <t xml:space="preserve">satelekomunikacio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</si>
  <si>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"a" qvepunqti</t>
    </r>
  </si>
  <si>
    <t>kanonis  me-10¹ muxlis me-3 punqtis "z" qvepunqti</t>
  </si>
  <si>
    <t>sadazRvevo da sapensio momsaxurebebi</t>
  </si>
  <si>
    <t xml:space="preserve">programuli uzrunvelyofis SemuSaveba da sakonsultacio momsaxurebebi </t>
  </si>
  <si>
    <r>
      <t xml:space="preserve"> kanonis  me-10</t>
    </r>
    <r>
      <rPr>
        <sz val="7"/>
        <rFont val="Calibri"/>
        <family val="2"/>
        <charset val="204"/>
      </rPr>
      <t>¹</t>
    </r>
    <r>
      <rPr>
        <sz val="7"/>
        <rFont val="AcadNusx"/>
      </rPr>
      <t xml:space="preserve"> muxlis me-3 punqtis "d" qvepunqti</t>
    </r>
  </si>
  <si>
    <t xml:space="preserve">internetmomsaxurebebi </t>
  </si>
  <si>
    <t>Gg.S</t>
  </si>
  <si>
    <t>administraciuli momsaxureba</t>
  </si>
  <si>
    <t>satyeo meurneobasTan dakavSirebuli momsaxurbebi</t>
  </si>
  <si>
    <t>ofisis muSaobis uzrunvelyofasTan dakavSirebuli momsaxurebebi</t>
  </si>
  <si>
    <t>gamoZiebasa da usafrTxoebasTan dakavSirebuli momsaxurebebi</t>
  </si>
  <si>
    <t>sxvadasxva komerciuli momsaxureba da masTan dakavSirebuli momsaxurebebi</t>
  </si>
  <si>
    <t>dasufTaveba da sanitariuli momsaxureba</t>
  </si>
  <si>
    <t>radio da satelevizio momsaxurebebi</t>
  </si>
  <si>
    <t>axali ambebis saagentoebis momsaxurebebi</t>
  </si>
  <si>
    <t>biblioTekebis, arqivebis, muzeumebisa da sxva kulturuli dawesebulebebis momsaxurebebi</t>
  </si>
  <si>
    <t xml:space="preserve">finansuri departamentis, Sesyidvebis sammarTvelos ufrosi                                                                                        </t>
  </si>
  <si>
    <t>(xelmowera)</t>
  </si>
  <si>
    <t>saagentos ufrosi an uflebamosili piri</t>
  </si>
  <si>
    <t>Carxebi</t>
  </si>
  <si>
    <r>
      <t xml:space="preserve">4. dafinansebis wyaro                                                                                </t>
    </r>
    <r>
      <rPr>
        <b/>
        <sz val="9"/>
        <rFont val="AcadNusx"/>
      </rPr>
      <t>sakuTari saxsrebi</t>
    </r>
  </si>
  <si>
    <t>09200000</t>
  </si>
  <si>
    <t>samuSao tansacmeli, spectansacmeli da aqsesuarebi</t>
  </si>
  <si>
    <t>sabargo nivTebi, sasarajo nakeTobebi, tomrebi da CanTebi</t>
  </si>
  <si>
    <t>nabeWdi wignebi, broSurebi da sainformacio furclebi</t>
  </si>
  <si>
    <t xml:space="preserve">qaRaldis an muyaos saregistracio Jurnalebi/wignebi, sabuRaltro wignebi, formebi da sxva nabeWdi sakancelario nivTebi </t>
  </si>
  <si>
    <t>sasuqebi da nitrogenuli naerTebi</t>
  </si>
  <si>
    <t>kompiuteruli mowyobilobebi da aqsesuarebi</t>
  </si>
  <si>
    <t>eleqtroenergiis gamanawilebeli da sakontrolo aparatura</t>
  </si>
  <si>
    <t>izolirebuli mavTuli da kabeli</t>
  </si>
  <si>
    <t>tele da radiosignalis mimRebebi da audio an videogamosaxulebis Camweri an aRwarmoebis aparatura</t>
  </si>
  <si>
    <t>sxvadasxva satransporto mowyobiloba da saTadarigo nawilebi</t>
  </si>
  <si>
    <t>individualuri da damxmare mowyobilobebi</t>
  </si>
  <si>
    <t>optikuri xelsawyoebi</t>
  </si>
  <si>
    <t>qsovilis nivTebi</t>
  </si>
  <si>
    <t>saojaxo teqnika</t>
  </si>
  <si>
    <t>amwe da gadasazidi mowyobilobebi da maTi nawilebi</t>
  </si>
  <si>
    <t>saamqros danadgarebi</t>
  </si>
  <si>
    <t xml:space="preserve">samSeneblo masalebi da damxmare samSeneblo masalebi </t>
  </si>
  <si>
    <t>struqturuli masalebi</t>
  </si>
  <si>
    <t>xelsawyoebi, saketebi, gasaRebebi, anjamebi, damWerebi, Wajvebi da zambarebi/resorebi</t>
  </si>
  <si>
    <t>saRebavebi, laqebi da mastikebi</t>
  </si>
  <si>
    <t>saqmiani garigebebisa da piradi saqmeebis marTvis programuli paketebi</t>
  </si>
  <si>
    <t>tumboebis, sarqvelebis, onkanebisa da liTonis konteinerebis, aseve, manqana-danadgarebis SekeTeba da teqnikuri momsaxureba</t>
  </si>
  <si>
    <t>teqnikuri Semowmeba, analizi da sakonsultacio momsaxurebebi</t>
  </si>
  <si>
    <t xml:space="preserve"> bazris kvleva da ekonomikuri kvleva; gamokiTxvebi da statistika</t>
  </si>
  <si>
    <t>biznessa da menejmentTan dakavSirebuli konsultaciebi da momsaxurebebi</t>
  </si>
  <si>
    <t>satreningo momsaxurebebi</t>
  </si>
  <si>
    <t xml:space="preserve">finansuri departamentis, Sesyidvebis sammarTvelos ufrosi                                                                                     </t>
  </si>
  <si>
    <t>saavtomobilo transportis momsaxurebebi</t>
  </si>
  <si>
    <t xml:space="preserve">              danarTi #2</t>
  </si>
  <si>
    <t xml:space="preserve">               danarTi #1</t>
  </si>
  <si>
    <t>samedicino mowyobilobebi</t>
  </si>
  <si>
    <t>mebaRCeobasTan dakavSirebuli momsaxurebebi</t>
  </si>
  <si>
    <t>qviSa da Tixa</t>
  </si>
  <si>
    <t>garedan Casacmeli tansacmeli</t>
  </si>
  <si>
    <t>eleqtromowyobilobebi da aparatura</t>
  </si>
  <si>
    <t>gamagrilebeli da saventilacio mowyobilobebi</t>
  </si>
  <si>
    <t>kabelebi, mavTulebi da maTTan dakavSirebuli masalebi</t>
  </si>
  <si>
    <t>wylis ganawileba da masTan dakavSirebuli momsaxurebebi</t>
  </si>
  <si>
    <t>kino da videomomsaxurebebi</t>
  </si>
  <si>
    <t>avzebi, rezervuarebi da konteinerebi; centraluri gaTbobis radiatorebi da boilerebi</t>
  </si>
  <si>
    <t>sainJinro momsaxurebebi</t>
  </si>
  <si>
    <t xml:space="preserve">                  danarTi #3</t>
  </si>
  <si>
    <t xml:space="preserve">             saxelmwifo Sesyidvebis wliuri gegmis forma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</si>
  <si>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>granti (</t>
    </r>
    <r>
      <rPr>
        <b/>
        <sz val="9"/>
        <rFont val="Times New Roman"/>
        <family val="1"/>
      </rPr>
      <t>BTC Co</t>
    </r>
    <r>
      <rPr>
        <b/>
        <sz val="9"/>
        <rFont val="AcadNusx"/>
      </rPr>
      <t>) (</t>
    </r>
    <r>
      <rPr>
        <b/>
        <sz val="9"/>
        <rFont val="Times New Roman"/>
        <family val="1"/>
      </rPr>
      <t>SCP Co</t>
    </r>
    <r>
      <rPr>
        <b/>
        <sz val="9"/>
        <rFont val="AcadNusx"/>
      </rPr>
      <t>)                                                                                  (xelSekrulebis # 32) (registraciis #1254)</t>
    </r>
  </si>
  <si>
    <t xml:space="preserve">finansuri departamentis, Sesyidvebis sammarTvelos ufrosi                                                                                                 </t>
  </si>
  <si>
    <r>
      <t xml:space="preserve">4. dafinansebis wyaro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rFont val="AcadNusx"/>
      </rPr>
      <t xml:space="preserve">granti </t>
    </r>
    <r>
      <rPr>
        <b/>
        <sz val="9"/>
        <rFont val="Sylfaen"/>
        <family val="1"/>
      </rPr>
      <t xml:space="preserve"> (GIZ) (GCF)      </t>
    </r>
    <r>
      <rPr>
        <b/>
        <sz val="9"/>
        <rFont val="AcadNusx"/>
      </rPr>
      <t xml:space="preserve">                                                                                       </t>
    </r>
  </si>
  <si>
    <t>ssip - erovnuli satyeo saagento</t>
  </si>
  <si>
    <t>sastumros momsaxureba</t>
  </si>
  <si>
    <t>sabanko da sainvesticio momsaxurebebi</t>
  </si>
  <si>
    <t>momsaxurebebi kvlevisa da eqsperimentuli ganviTarebis sferoSi</t>
  </si>
  <si>
    <t>mravalwliani (2 weli)</t>
  </si>
  <si>
    <t>sabuRaltro, auditoruli da fiskaluri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</si>
  <si>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
20 marti 2026 weli</t>
    </r>
  </si>
  <si>
    <t>farmacevtuli produqtebi</t>
  </si>
  <si>
    <t>piradi higienis saSualebebi</t>
  </si>
  <si>
    <t>xelnakeTobebi da xelovnebis nivTebis Sesaqmnelad saWiro masalebi</t>
  </si>
  <si>
    <t>beWdva da masTan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</si>
  <si>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20 marti 2026 weli</t>
    </r>
  </si>
  <si>
    <t>avtosatransporto saualebebi</t>
  </si>
  <si>
    <t>fizikuri maxasiaTeblebis kontrolis xelsawyoebi</t>
  </si>
  <si>
    <t>samSeneblo ubnis mosamzadebeli samuSaoebi</t>
  </si>
  <si>
    <t>samSeneblo da samoqalaqo mSeneblobis/inJineriis manqana-danadgarebisa da maTi operatorebis daqiraveba</t>
  </si>
  <si>
    <t>arqiteqturuli da masTan dakavSirebuli momsaxurebebi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</si>
  <si>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   24 oqtomberi 2025 weli (2026 wlis gegma)</t>
    </r>
  </si>
  <si>
    <t>კონსოლიდირებული ტენდერი</t>
  </si>
  <si>
    <r>
      <t xml:space="preserve">1. Sedgenis TariRi                                                                            </t>
    </r>
    <r>
      <rPr>
        <b/>
        <sz val="9"/>
        <rFont val="AcadNusx"/>
      </rPr>
      <t xml:space="preserve">              06 Tebervali 2025 weli</t>
    </r>
  </si>
  <si>
    <t xml:space="preserve"> </t>
  </si>
  <si>
    <t xml:space="preserve">         danarTi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</si>
</sst>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cadNusx"/>
    </font>
    <font>
      <sz val="10"/>
      <name val="AcadNusx"/>
    </font>
    <font>
      <sz val="7"/>
      <name val="AcadNusx"/>
    </font>
    <font>
      <b/>
      <i/>
      <sz val="9"/>
      <name val="AcadNusx"/>
    </font>
    <font>
      <sz val="10"/>
      <color rgb="FFFF0000"/>
      <name val="AcadNusx"/>
    </font>
    <font>
      <b/>
      <sz val="10"/>
      <name val="AcadNusx"/>
    </font>
    <font>
      <sz val="9"/>
      <name val="AcadNusx"/>
    </font>
    <font>
      <b/>
      <sz val="9"/>
      <name val="AcadNusx"/>
    </font>
    <font>
      <sz val="9"/>
      <name val="Arial"/>
      <family val="2"/>
    </font>
    <font>
      <sz val="8"/>
      <color rgb="FFFF0000"/>
      <name val="AcadNusx"/>
    </font>
    <font>
      <sz val="7"/>
      <name val="Calibri"/>
      <family val="2"/>
      <charset val="204"/>
    </font>
    <font>
      <b/>
      <sz val="9"/>
      <color rgb="FFFF0000"/>
      <name val="AcadNusx"/>
    </font>
    <font>
      <b/>
      <sz val="8"/>
      <color rgb="FF0070C0"/>
      <name val="AcadNusx"/>
    </font>
    <font>
      <b/>
      <sz val="7"/>
      <color rgb="FF0070C0"/>
      <name val="AcadNusx"/>
    </font>
    <font>
      <b/>
      <sz val="9"/>
      <color rgb="FF00B050"/>
      <name val="AcadNusx"/>
    </font>
    <font>
      <b/>
      <sz val="10"/>
      <color rgb="FFFF0000"/>
      <name val="AcadNusx"/>
    </font>
    <font>
      <sz val="10"/>
      <color rgb="FF00B050"/>
      <name val="AcadNusx"/>
    </font>
    <font>
      <b/>
      <sz val="8"/>
      <name val="AcadNusx"/>
    </font>
    <font>
      <b/>
      <sz val="11"/>
      <name val="AcadNusx"/>
    </font>
    <font>
      <sz val="11"/>
      <name val="AcadNusx"/>
    </font>
    <font>
      <sz val="9"/>
      <color theme="1"/>
      <name val="AcadNusx"/>
    </font>
    <font>
      <sz val="8"/>
      <name val="Times New Roman"/>
      <family val="1"/>
      <charset val="204"/>
    </font>
    <font>
      <b/>
      <sz val="12"/>
      <name val="AcadNusx"/>
    </font>
    <font>
      <sz val="7"/>
      <color rgb="FF0070C0"/>
      <name val="AcadNusx"/>
    </font>
    <font>
      <sz val="16"/>
      <name val="AcadNusx"/>
    </font>
    <font>
      <b/>
      <sz val="9"/>
      <name val="Times New Roman"/>
      <family val="1"/>
    </font>
    <font>
      <sz val="6"/>
      <name val="AcadNusx"/>
    </font>
    <font>
      <b/>
      <sz val="10"/>
      <color rgb="FF0070C0"/>
      <name val="AcadNusx"/>
    </font>
    <font>
      <b/>
      <sz val="10"/>
      <color rgb="FF00B050"/>
      <name val="AcadNusx"/>
    </font>
    <font>
      <b/>
      <sz val="9"/>
      <name val="Sylfaen"/>
      <family val="1"/>
    </font>
    <font>
      <sz val="8"/>
      <color rgb="FFFF0000"/>
      <name val="Times New Roman"/>
      <family val="1"/>
      <charset val="204"/>
    </font>
    <font>
      <sz val="6"/>
      <color rgb="FFFF0000"/>
      <name val="AcadNusx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 applyAlignment="1">
      <alignment horizontal="center" vertical="center" wrapText="1"/>
    </xf>
    <xf numFmtId="164" fontId="3" fillId="0" borderId="0" xfId="1" applyNumberFormat="1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164" fontId="8" fillId="0" borderId="8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 wrapText="1"/>
    </xf>
    <xf numFmtId="1" fontId="13" fillId="0" borderId="8" xfId="1" applyNumberFormat="1" applyFont="1" applyFill="1" applyBorder="1" applyAlignment="1">
      <alignment horizontal="center" vertical="center" wrapText="1"/>
    </xf>
    <xf numFmtId="1" fontId="8" fillId="0" borderId="8" xfId="1" applyNumberFormat="1" applyFont="1" applyFill="1" applyBorder="1" applyAlignment="1">
      <alignment horizontal="center" vertical="center"/>
    </xf>
    <xf numFmtId="1" fontId="13" fillId="0" borderId="8" xfId="1" applyNumberFormat="1" applyFont="1" applyFill="1" applyBorder="1" applyAlignment="1">
      <alignment horizontal="center" vertical="center"/>
    </xf>
    <xf numFmtId="0" fontId="15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" fontId="7" fillId="0" borderId="0" xfId="1" applyNumberFormat="1" applyFont="1" applyFill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1" applyNumberFormat="1" applyFont="1" applyFill="1" applyAlignment="1">
      <alignment vertical="center" wrapText="1"/>
    </xf>
    <xf numFmtId="164" fontId="2" fillId="0" borderId="0" xfId="1" applyNumberFormat="1" applyFont="1" applyFill="1" applyAlignment="1">
      <alignment vertical="center" wrapText="1"/>
    </xf>
    <xf numFmtId="0" fontId="19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1" fontId="22" fillId="0" borderId="8" xfId="1" applyNumberFormat="1" applyFont="1" applyFill="1" applyBorder="1" applyAlignment="1">
      <alignment horizontal="center" vertical="center" wrapText="1"/>
    </xf>
    <xf numFmtId="1" fontId="20" fillId="0" borderId="0" xfId="1" applyNumberFormat="1" applyFont="1" applyFill="1" applyAlignment="1">
      <alignment horizontal="center" vertical="center" wrapText="1"/>
    </xf>
    <xf numFmtId="1" fontId="24" fillId="0" borderId="0" xfId="1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43" fontId="3" fillId="0" borderId="0" xfId="1" applyFont="1" applyFill="1" applyAlignment="1">
      <alignment vertical="center" wrapText="1"/>
    </xf>
    <xf numFmtId="43" fontId="8" fillId="0" borderId="8" xfId="1" applyFont="1" applyFill="1" applyBorder="1" applyAlignment="1">
      <alignment horizontal="center" vertical="center" wrapText="1"/>
    </xf>
    <xf numFmtId="43" fontId="7" fillId="0" borderId="0" xfId="1" applyFont="1" applyFill="1" applyAlignment="1">
      <alignment horizontal="center" vertical="center" wrapText="1"/>
    </xf>
    <xf numFmtId="43" fontId="2" fillId="0" borderId="0" xfId="1" applyFont="1" applyFill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2" fontId="8" fillId="0" borderId="8" xfId="1" applyNumberFormat="1" applyFont="1" applyFill="1" applyBorder="1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1" fontId="4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49" fontId="8" fillId="0" borderId="8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14" fillId="0" borderId="0" xfId="0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1" fontId="16" fillId="0" borderId="8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" fontId="3" fillId="0" borderId="0" xfId="0" applyNumberFormat="1" applyFont="1" applyFill="1" applyAlignment="1">
      <alignment horizontal="center" vertical="center" wrapText="1"/>
    </xf>
    <xf numFmtId="1" fontId="17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1" fontId="7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25" fillId="0" borderId="8" xfId="0" applyFont="1" applyFill="1" applyBorder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" fontId="8" fillId="0" borderId="8" xfId="0" applyNumberFormat="1" applyFont="1" applyFill="1" applyBorder="1" applyAlignment="1">
      <alignment horizontal="center" vertical="center"/>
    </xf>
    <xf numFmtId="1" fontId="13" fillId="0" borderId="8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1" fontId="4" fillId="0" borderId="8" xfId="0" applyNumberFormat="1" applyFont="1" applyFill="1" applyBorder="1" applyAlignment="1">
      <alignment horizontal="center" vertical="center" wrapText="1"/>
    </xf>
    <xf numFmtId="1" fontId="20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3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4" fillId="0" borderId="0" xfId="0" applyFont="1" applyFill="1" applyAlignment="1">
      <alignment horizontal="center" vertical="center" wrapText="1"/>
    </xf>
    <xf numFmtId="1" fontId="32" fillId="0" borderId="0" xfId="0" applyNumberFormat="1" applyFont="1" applyFill="1" applyAlignment="1">
      <alignment horizontal="center" vertical="center" wrapText="1"/>
    </xf>
    <xf numFmtId="165" fontId="33" fillId="0" borderId="0" xfId="0" applyNumberFormat="1" applyFont="1" applyFill="1" applyAlignment="1">
      <alignment horizontal="center" vertical="center" wrapText="1"/>
    </xf>
    <xf numFmtId="2" fontId="2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0" fontId="10" fillId="0" borderId="3" xfId="0" applyFont="1" applyFill="1" applyBorder="1" applyAlignment="1">
      <alignment horizontal="center"/>
    </xf>
    <xf numFmtId="0" fontId="10" fillId="0" borderId="4" xfId="0" applyFont="1" applyFill="1" applyBorder="1" applyAlignment="1">
      <alignment horizontal="center"/>
    </xf>
    <xf numFmtId="0" fontId="10" fillId="0" borderId="5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/>
    </xf>
    <xf numFmtId="1" fontId="20" fillId="0" borderId="7" xfId="0" applyNumberFormat="1" applyFont="1" applyFill="1" applyBorder="1" applyAlignment="1">
      <alignment horizontal="center" vertical="center" wrapText="1"/>
    </xf>
    <xf numFmtId="1" fontId="21" fillId="0" borderId="7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1" fontId="7" fillId="0" borderId="7" xfId="0" applyNumberFormat="1" applyFont="1" applyFill="1" applyBorder="1" applyAlignment="1">
      <alignment horizontal="center" vertical="center" wrapText="1"/>
    </xf>
    <xf numFmtId="1" fontId="3" fillId="0" borderId="7" xfId="0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1" fontId="3" fillId="0" borderId="7" xfId="1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85</xdr:row>
      <xdr:rowOff>0</xdr:rowOff>
    </xdr:from>
    <xdr:to>
      <xdr:col>5</xdr:col>
      <xdr:colOff>981075</xdr:colOff>
      <xdr:row>85</xdr:row>
      <xdr:rowOff>0</xdr:rowOff>
    </xdr:to>
    <xdr:sp macro="" textlink="">
      <xdr:nvSpPr>
        <xdr:cNvPr id="8" name="Line 5">
          <a:extLst>
            <a:ext uri="{FF2B5EF4-FFF2-40B4-BE49-F238E27FC236}">
              <a16:creationId xmlns:a16="http://schemas.microsoft.com/office/drawing/2014/main" id="{0114E731-6A67-4A9C-B007-B6AEC71AA1BF}"/>
            </a:ext>
          </a:extLst>
        </xdr:cNvPr>
        <xdr:cNvSpPr>
          <a:spLocks noChangeShapeType="1"/>
        </xdr:cNvSpPr>
      </xdr:nvSpPr>
      <xdr:spPr bwMode="auto">
        <a:xfrm>
          <a:off x="4629150" y="33728025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88</xdr:row>
      <xdr:rowOff>9525</xdr:rowOff>
    </xdr:from>
    <xdr:to>
      <xdr:col>5</xdr:col>
      <xdr:colOff>981075</xdr:colOff>
      <xdr:row>88</xdr:row>
      <xdr:rowOff>9525</xdr:rowOff>
    </xdr:to>
    <xdr:sp macro="" textlink="">
      <xdr:nvSpPr>
        <xdr:cNvPr id="9" name="Line 6">
          <a:extLst>
            <a:ext uri="{FF2B5EF4-FFF2-40B4-BE49-F238E27FC236}">
              <a16:creationId xmlns:a16="http://schemas.microsoft.com/office/drawing/2014/main" id="{7E9A91A3-3C5D-490D-99A3-BA0D1B38B2A9}"/>
            </a:ext>
          </a:extLst>
        </xdr:cNvPr>
        <xdr:cNvSpPr>
          <a:spLocks noChangeShapeType="1"/>
        </xdr:cNvSpPr>
      </xdr:nvSpPr>
      <xdr:spPr bwMode="auto">
        <a:xfrm flipV="1">
          <a:off x="4629150" y="34499550"/>
          <a:ext cx="22860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85</xdr:row>
      <xdr:rowOff>9525</xdr:rowOff>
    </xdr:from>
    <xdr:to>
      <xdr:col>5</xdr:col>
      <xdr:colOff>971550</xdr:colOff>
      <xdr:row>85</xdr:row>
      <xdr:rowOff>9525</xdr:rowOff>
    </xdr:to>
    <xdr:sp macro="" textlink="">
      <xdr:nvSpPr>
        <xdr:cNvPr id="10" name="Line 6">
          <a:extLst>
            <a:ext uri="{FF2B5EF4-FFF2-40B4-BE49-F238E27FC236}">
              <a16:creationId xmlns:a16="http://schemas.microsoft.com/office/drawing/2014/main" id="{E044133B-D563-442B-B770-023AD59C0AE8}"/>
            </a:ext>
          </a:extLst>
        </xdr:cNvPr>
        <xdr:cNvSpPr>
          <a:spLocks noChangeShapeType="1"/>
        </xdr:cNvSpPr>
      </xdr:nvSpPr>
      <xdr:spPr bwMode="auto">
        <a:xfrm flipV="1">
          <a:off x="4629150" y="33737550"/>
          <a:ext cx="2286000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102</xdr:row>
      <xdr:rowOff>0</xdr:rowOff>
    </xdr:from>
    <xdr:to>
      <xdr:col>5</xdr:col>
      <xdr:colOff>981075</xdr:colOff>
      <xdr:row>102</xdr:row>
      <xdr:rowOff>0</xdr:rowOff>
    </xdr:to>
    <xdr:sp macro="" textlink="">
      <xdr:nvSpPr>
        <xdr:cNvPr id="11" name="Line 5">
          <a:extLst>
            <a:ext uri="{FF2B5EF4-FFF2-40B4-BE49-F238E27FC236}">
              <a16:creationId xmlns:a16="http://schemas.microsoft.com/office/drawing/2014/main" id="{9FF10C5F-0B20-4E9E-8EEA-88C9070FC085}"/>
            </a:ext>
          </a:extLst>
        </xdr:cNvPr>
        <xdr:cNvSpPr>
          <a:spLocks noChangeShapeType="1"/>
        </xdr:cNvSpPr>
      </xdr:nvSpPr>
      <xdr:spPr bwMode="auto">
        <a:xfrm>
          <a:off x="4505325" y="433387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107</xdr:row>
      <xdr:rowOff>9525</xdr:rowOff>
    </xdr:from>
    <xdr:to>
      <xdr:col>5</xdr:col>
      <xdr:colOff>981075</xdr:colOff>
      <xdr:row>107</xdr:row>
      <xdr:rowOff>9525</xdr:rowOff>
    </xdr:to>
    <xdr:sp macro="" textlink="">
      <xdr:nvSpPr>
        <xdr:cNvPr id="12" name="Line 6">
          <a:extLst>
            <a:ext uri="{FF2B5EF4-FFF2-40B4-BE49-F238E27FC236}">
              <a16:creationId xmlns:a16="http://schemas.microsoft.com/office/drawing/2014/main" id="{3AF8E207-BB94-4E8D-8BA0-D42E3C29DF3D}"/>
            </a:ext>
          </a:extLst>
        </xdr:cNvPr>
        <xdr:cNvSpPr>
          <a:spLocks noChangeShapeType="1"/>
        </xdr:cNvSpPr>
      </xdr:nvSpPr>
      <xdr:spPr bwMode="auto">
        <a:xfrm flipV="1">
          <a:off x="4505325" y="44291250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102</xdr:row>
      <xdr:rowOff>9525</xdr:rowOff>
    </xdr:from>
    <xdr:to>
      <xdr:col>5</xdr:col>
      <xdr:colOff>971550</xdr:colOff>
      <xdr:row>102</xdr:row>
      <xdr:rowOff>9525</xdr:rowOff>
    </xdr:to>
    <xdr:sp macro="" textlink="">
      <xdr:nvSpPr>
        <xdr:cNvPr id="13" name="Line 6">
          <a:extLst>
            <a:ext uri="{FF2B5EF4-FFF2-40B4-BE49-F238E27FC236}">
              <a16:creationId xmlns:a16="http://schemas.microsoft.com/office/drawing/2014/main" id="{F8F33468-12FD-430A-9533-A04D7979C7E1}"/>
            </a:ext>
          </a:extLst>
        </xdr:cNvPr>
        <xdr:cNvSpPr>
          <a:spLocks noChangeShapeType="1"/>
        </xdr:cNvSpPr>
      </xdr:nvSpPr>
      <xdr:spPr bwMode="auto">
        <a:xfrm flipV="1">
          <a:off x="4505325" y="43348275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100</xdr:row>
      <xdr:rowOff>0</xdr:rowOff>
    </xdr:from>
    <xdr:to>
      <xdr:col>5</xdr:col>
      <xdr:colOff>981075</xdr:colOff>
      <xdr:row>100</xdr:row>
      <xdr:rowOff>0</xdr:rowOff>
    </xdr:to>
    <xdr:sp macro="" textlink="">
      <xdr:nvSpPr>
        <xdr:cNvPr id="20" name="Line 5">
          <a:extLst>
            <a:ext uri="{FF2B5EF4-FFF2-40B4-BE49-F238E27FC236}">
              <a16:creationId xmlns:a16="http://schemas.microsoft.com/office/drawing/2014/main" id="{3D920829-5D1B-4F8C-B3B0-FF51EB7EBB84}"/>
            </a:ext>
          </a:extLst>
        </xdr:cNvPr>
        <xdr:cNvSpPr>
          <a:spLocks noChangeShapeType="1"/>
        </xdr:cNvSpPr>
      </xdr:nvSpPr>
      <xdr:spPr bwMode="auto">
        <a:xfrm>
          <a:off x="4505325" y="419957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105</xdr:row>
      <xdr:rowOff>9525</xdr:rowOff>
    </xdr:from>
    <xdr:to>
      <xdr:col>5</xdr:col>
      <xdr:colOff>981075</xdr:colOff>
      <xdr:row>105</xdr:row>
      <xdr:rowOff>9525</xdr:rowOff>
    </xdr:to>
    <xdr:sp macro="" textlink="">
      <xdr:nvSpPr>
        <xdr:cNvPr id="21" name="Line 6">
          <a:extLst>
            <a:ext uri="{FF2B5EF4-FFF2-40B4-BE49-F238E27FC236}">
              <a16:creationId xmlns:a16="http://schemas.microsoft.com/office/drawing/2014/main" id="{531A4970-E7B1-44B1-BCC6-E77E844719F9}"/>
            </a:ext>
          </a:extLst>
        </xdr:cNvPr>
        <xdr:cNvSpPr>
          <a:spLocks noChangeShapeType="1"/>
        </xdr:cNvSpPr>
      </xdr:nvSpPr>
      <xdr:spPr bwMode="auto">
        <a:xfrm flipV="1">
          <a:off x="4505325" y="42948225"/>
          <a:ext cx="2352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0</xdr:colOff>
      <xdr:row>100</xdr:row>
      <xdr:rowOff>9525</xdr:rowOff>
    </xdr:from>
    <xdr:to>
      <xdr:col>5</xdr:col>
      <xdr:colOff>971550</xdr:colOff>
      <xdr:row>100</xdr:row>
      <xdr:rowOff>9525</xdr:rowOff>
    </xdr:to>
    <xdr:sp macro="" textlink="">
      <xdr:nvSpPr>
        <xdr:cNvPr id="22" name="Line 6">
          <a:extLst>
            <a:ext uri="{FF2B5EF4-FFF2-40B4-BE49-F238E27FC236}">
              <a16:creationId xmlns:a16="http://schemas.microsoft.com/office/drawing/2014/main" id="{C0DA2D37-CA75-4677-BFAC-F58B5F21D9D7}"/>
            </a:ext>
          </a:extLst>
        </xdr:cNvPr>
        <xdr:cNvSpPr>
          <a:spLocks noChangeShapeType="1"/>
        </xdr:cNvSpPr>
      </xdr:nvSpPr>
      <xdr:spPr bwMode="auto">
        <a:xfrm flipV="1">
          <a:off x="4505325" y="42005250"/>
          <a:ext cx="23526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64AF2F18-AACE-4CBC-B84F-C34EA83172AB}"/>
            </a:ext>
          </a:extLst>
        </xdr:cNvPr>
        <xdr:cNvSpPr>
          <a:spLocks noChangeShapeType="1"/>
        </xdr:cNvSpPr>
      </xdr:nvSpPr>
      <xdr:spPr bwMode="auto">
        <a:xfrm>
          <a:off x="5124450" y="54006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A79B7C83-5727-4343-B085-ED4C0B78376C}"/>
            </a:ext>
          </a:extLst>
        </xdr:cNvPr>
        <xdr:cNvSpPr>
          <a:spLocks noChangeShapeType="1"/>
        </xdr:cNvSpPr>
      </xdr:nvSpPr>
      <xdr:spPr bwMode="auto">
        <a:xfrm flipV="1">
          <a:off x="5133975" y="66770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136E8550-19C3-4644-8144-B8B146FB1EF2}"/>
            </a:ext>
          </a:extLst>
        </xdr:cNvPr>
        <xdr:cNvSpPr>
          <a:spLocks noChangeShapeType="1"/>
        </xdr:cNvSpPr>
      </xdr:nvSpPr>
      <xdr:spPr bwMode="auto">
        <a:xfrm flipV="1">
          <a:off x="5133975" y="54102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17</xdr:row>
      <xdr:rowOff>0</xdr:rowOff>
    </xdr:from>
    <xdr:to>
      <xdr:col>5</xdr:col>
      <xdr:colOff>981075</xdr:colOff>
      <xdr:row>17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59868736-FCE0-42CB-9BB9-1C0335A01521}"/>
            </a:ext>
          </a:extLst>
        </xdr:cNvPr>
        <xdr:cNvSpPr>
          <a:spLocks noChangeShapeType="1"/>
        </xdr:cNvSpPr>
      </xdr:nvSpPr>
      <xdr:spPr bwMode="auto">
        <a:xfrm>
          <a:off x="5124450" y="5400675"/>
          <a:ext cx="1638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22</xdr:row>
      <xdr:rowOff>9525</xdr:rowOff>
    </xdr:from>
    <xdr:to>
      <xdr:col>5</xdr:col>
      <xdr:colOff>981075</xdr:colOff>
      <xdr:row>22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258020E7-2042-4F0F-A622-F39190310B2A}"/>
            </a:ext>
          </a:extLst>
        </xdr:cNvPr>
        <xdr:cNvSpPr>
          <a:spLocks noChangeShapeType="1"/>
        </xdr:cNvSpPr>
      </xdr:nvSpPr>
      <xdr:spPr bwMode="auto">
        <a:xfrm flipV="1">
          <a:off x="5133975" y="6677025"/>
          <a:ext cx="16287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17</xdr:row>
      <xdr:rowOff>9525</xdr:rowOff>
    </xdr:from>
    <xdr:to>
      <xdr:col>5</xdr:col>
      <xdr:colOff>971550</xdr:colOff>
      <xdr:row>17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34E3BE50-632F-48F0-9CBF-E55E82D097D2}"/>
            </a:ext>
          </a:extLst>
        </xdr:cNvPr>
        <xdr:cNvSpPr>
          <a:spLocks noChangeShapeType="1"/>
        </xdr:cNvSpPr>
      </xdr:nvSpPr>
      <xdr:spPr bwMode="auto">
        <a:xfrm flipV="1">
          <a:off x="5133975" y="5410200"/>
          <a:ext cx="162877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2" name="Line 5">
          <a:extLst>
            <a:ext uri="{FF2B5EF4-FFF2-40B4-BE49-F238E27FC236}">
              <a16:creationId xmlns:a16="http://schemas.microsoft.com/office/drawing/2014/main" id="{7C4CAE87-7EF4-4BE7-AE1E-4553707DF085}"/>
            </a:ext>
          </a:extLst>
        </xdr:cNvPr>
        <xdr:cNvSpPr>
          <a:spLocks noChangeShapeType="1"/>
        </xdr:cNvSpPr>
      </xdr:nvSpPr>
      <xdr:spPr bwMode="auto">
        <a:xfrm>
          <a:off x="5124450" y="145065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6523E6DD-3C56-428E-8DF2-1AF5B23FC025}"/>
            </a:ext>
          </a:extLst>
        </xdr:cNvPr>
        <xdr:cNvSpPr>
          <a:spLocks noChangeShapeType="1"/>
        </xdr:cNvSpPr>
      </xdr:nvSpPr>
      <xdr:spPr bwMode="auto">
        <a:xfrm flipV="1">
          <a:off x="5133975" y="157829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4" name="Line 6">
          <a:extLst>
            <a:ext uri="{FF2B5EF4-FFF2-40B4-BE49-F238E27FC236}">
              <a16:creationId xmlns:a16="http://schemas.microsoft.com/office/drawing/2014/main" id="{0ECBE92E-2188-4F1E-8FF0-9C0B937AD38A}"/>
            </a:ext>
          </a:extLst>
        </xdr:cNvPr>
        <xdr:cNvSpPr>
          <a:spLocks noChangeShapeType="1"/>
        </xdr:cNvSpPr>
      </xdr:nvSpPr>
      <xdr:spPr bwMode="auto">
        <a:xfrm flipV="1">
          <a:off x="5133975" y="145161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619125</xdr:colOff>
      <xdr:row>40</xdr:row>
      <xdr:rowOff>0</xdr:rowOff>
    </xdr:from>
    <xdr:to>
      <xdr:col>5</xdr:col>
      <xdr:colOff>981075</xdr:colOff>
      <xdr:row>40</xdr:row>
      <xdr:rowOff>0</xdr:rowOff>
    </xdr:to>
    <xdr:sp macro="" textlink="">
      <xdr:nvSpPr>
        <xdr:cNvPr id="5" name="Line 5">
          <a:extLst>
            <a:ext uri="{FF2B5EF4-FFF2-40B4-BE49-F238E27FC236}">
              <a16:creationId xmlns:a16="http://schemas.microsoft.com/office/drawing/2014/main" id="{825ACDF4-0C6F-4E03-9B3C-7945E098EC30}"/>
            </a:ext>
          </a:extLst>
        </xdr:cNvPr>
        <xdr:cNvSpPr>
          <a:spLocks noChangeShapeType="1"/>
        </xdr:cNvSpPr>
      </xdr:nvSpPr>
      <xdr:spPr bwMode="auto">
        <a:xfrm>
          <a:off x="5124450" y="14697075"/>
          <a:ext cx="17716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45</xdr:row>
      <xdr:rowOff>9525</xdr:rowOff>
    </xdr:from>
    <xdr:to>
      <xdr:col>5</xdr:col>
      <xdr:colOff>981075</xdr:colOff>
      <xdr:row>45</xdr:row>
      <xdr:rowOff>9525</xdr:rowOff>
    </xdr:to>
    <xdr:sp macro="" textlink="">
      <xdr:nvSpPr>
        <xdr:cNvPr id="6" name="Line 6">
          <a:extLst>
            <a:ext uri="{FF2B5EF4-FFF2-40B4-BE49-F238E27FC236}">
              <a16:creationId xmlns:a16="http://schemas.microsoft.com/office/drawing/2014/main" id="{EA8DF512-F805-48A7-A26E-9D14D6BA03F2}"/>
            </a:ext>
          </a:extLst>
        </xdr:cNvPr>
        <xdr:cNvSpPr>
          <a:spLocks noChangeShapeType="1"/>
        </xdr:cNvSpPr>
      </xdr:nvSpPr>
      <xdr:spPr bwMode="auto">
        <a:xfrm flipV="1">
          <a:off x="5133975" y="15973425"/>
          <a:ext cx="17621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628650</xdr:colOff>
      <xdr:row>40</xdr:row>
      <xdr:rowOff>9525</xdr:rowOff>
    </xdr:from>
    <xdr:to>
      <xdr:col>5</xdr:col>
      <xdr:colOff>971550</xdr:colOff>
      <xdr:row>40</xdr:row>
      <xdr:rowOff>9525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72EA91E6-A3F5-4A5F-8EBB-F261AF5195DD}"/>
            </a:ext>
          </a:extLst>
        </xdr:cNvPr>
        <xdr:cNvSpPr>
          <a:spLocks noChangeShapeType="1"/>
        </xdr:cNvSpPr>
      </xdr:nvSpPr>
      <xdr:spPr bwMode="auto">
        <a:xfrm flipV="1">
          <a:off x="5133975" y="14706600"/>
          <a:ext cx="1762125" cy="0"/>
        </a:xfrm>
        <a:prstGeom prst="line">
          <a:avLst/>
        </a:prstGeom>
        <a:noFill/>
        <a:ln w="317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01"/>
  <sheetViews>
    <sheetView tabSelected="1" zoomScale="115" zoomScaleNormal="115" workbookViewId="0">
      <selection activeCell="J10" sqref="J10"/>
    </sheetView>
  </sheetViews>
  <sheetFormatPr defaultRowHeight="13.5" x14ac:dyDescent="0.25"/>
  <cols>
    <col min="1" max="1" width="3.85546875" style="35" customWidth="1"/>
    <col min="2" max="2" width="10" style="35" customWidth="1"/>
    <col min="3" max="3" width="55.5703125" style="36" customWidth="1"/>
    <col min="4" max="4" width="11.42578125" style="2" customWidth="1"/>
    <col min="5" max="5" width="10.42578125" style="36" customWidth="1"/>
    <col min="6" max="6" width="12.42578125" style="36" bestFit="1" customWidth="1"/>
    <col min="7" max="7" width="10.7109375" style="36" customWidth="1"/>
    <col min="8" max="8" width="43.5703125" style="36" customWidth="1"/>
    <col min="9" max="107" width="23.140625" style="37" customWidth="1"/>
    <col min="108" max="16384" width="9.140625" style="36"/>
  </cols>
  <sheetData>
    <row r="1" spans="1:107" ht="25.5" customHeight="1" x14ac:dyDescent="0.25"/>
    <row r="2" spans="1:107" s="39" customFormat="1" ht="23.25" customHeight="1" x14ac:dyDescent="0.25">
      <c r="A2" s="36"/>
      <c r="B2" s="36"/>
      <c r="C2" s="36"/>
      <c r="D2" s="2"/>
      <c r="E2" s="36"/>
      <c r="F2" s="36"/>
      <c r="G2" s="36"/>
      <c r="H2" s="38" t="s">
        <v>112</v>
      </c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37"/>
      <c r="AS2" s="37"/>
      <c r="AT2" s="37"/>
      <c r="AU2" s="37"/>
      <c r="AV2" s="37"/>
      <c r="AW2" s="37"/>
      <c r="AX2" s="37"/>
      <c r="AY2" s="37"/>
      <c r="AZ2" s="37"/>
      <c r="BA2" s="37"/>
      <c r="BB2" s="37"/>
      <c r="BC2" s="37"/>
      <c r="BD2" s="37"/>
      <c r="BE2" s="37"/>
      <c r="BF2" s="37"/>
      <c r="BG2" s="37"/>
      <c r="BH2" s="37"/>
      <c r="BI2" s="37"/>
      <c r="BJ2" s="37"/>
      <c r="BK2" s="37"/>
      <c r="BL2" s="37"/>
      <c r="BM2" s="37"/>
      <c r="BN2" s="37"/>
      <c r="BO2" s="37"/>
      <c r="BP2" s="37"/>
      <c r="BQ2" s="37"/>
      <c r="BR2" s="37"/>
      <c r="BS2" s="37"/>
      <c r="BT2" s="37"/>
      <c r="BU2" s="37"/>
      <c r="BV2" s="37"/>
      <c r="BW2" s="37"/>
      <c r="BX2" s="37"/>
      <c r="BY2" s="37"/>
      <c r="BZ2" s="37"/>
      <c r="CA2" s="37"/>
      <c r="CB2" s="37"/>
      <c r="CC2" s="37"/>
      <c r="CD2" s="37"/>
      <c r="CE2" s="37"/>
      <c r="CF2" s="37"/>
      <c r="CG2" s="37"/>
      <c r="CH2" s="37"/>
      <c r="CI2" s="37"/>
      <c r="CJ2" s="37"/>
      <c r="CK2" s="37"/>
      <c r="CL2" s="37"/>
      <c r="CM2" s="37"/>
      <c r="CN2" s="37"/>
      <c r="CO2" s="37"/>
      <c r="CP2" s="37"/>
      <c r="CQ2" s="37"/>
      <c r="CR2" s="37"/>
      <c r="CS2" s="37"/>
      <c r="CT2" s="37"/>
      <c r="CU2" s="37"/>
      <c r="CV2" s="37"/>
      <c r="CW2" s="37"/>
      <c r="CX2" s="37"/>
      <c r="CY2" s="37"/>
      <c r="CZ2" s="37"/>
      <c r="DA2" s="37"/>
      <c r="DB2" s="37"/>
      <c r="DC2" s="37"/>
    </row>
    <row r="3" spans="1:107" s="39" customFormat="1" ht="20.25" customHeight="1" x14ac:dyDescent="0.25">
      <c r="A3" s="36"/>
      <c r="B3" s="36"/>
      <c r="C3" s="92" t="s">
        <v>0</v>
      </c>
      <c r="D3" s="92"/>
      <c r="E3" s="92"/>
      <c r="F3" s="92"/>
      <c r="G3" s="92"/>
      <c r="H3" s="36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37"/>
      <c r="CN3" s="37"/>
      <c r="CO3" s="37"/>
      <c r="CP3" s="37"/>
      <c r="CQ3" s="37"/>
      <c r="CR3" s="37"/>
      <c r="CS3" s="37"/>
      <c r="CT3" s="37"/>
      <c r="CU3" s="37"/>
      <c r="CV3" s="37"/>
      <c r="CW3" s="37"/>
      <c r="CX3" s="37"/>
      <c r="CY3" s="37"/>
      <c r="CZ3" s="37"/>
      <c r="DA3" s="37"/>
      <c r="DB3" s="37"/>
      <c r="DC3" s="37"/>
    </row>
    <row r="4" spans="1:107" s="39" customFormat="1" ht="26.25" customHeight="1" x14ac:dyDescent="0.25">
      <c r="A4" s="93" t="s">
        <v>136</v>
      </c>
      <c r="B4" s="94"/>
      <c r="C4" s="94"/>
      <c r="D4" s="94"/>
      <c r="E4" s="95"/>
      <c r="F4" s="109" t="s">
        <v>1</v>
      </c>
      <c r="G4" s="110"/>
      <c r="H4" s="111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  <c r="BM4" s="37"/>
      <c r="BN4" s="37"/>
      <c r="BO4" s="37"/>
      <c r="BP4" s="37"/>
      <c r="BQ4" s="37"/>
      <c r="BR4" s="37"/>
      <c r="BS4" s="37"/>
      <c r="BT4" s="37"/>
      <c r="BU4" s="37"/>
      <c r="BV4" s="37"/>
      <c r="BW4" s="37"/>
      <c r="BX4" s="37"/>
      <c r="BY4" s="37"/>
      <c r="BZ4" s="37"/>
      <c r="CA4" s="37"/>
      <c r="CB4" s="37"/>
      <c r="CC4" s="37"/>
      <c r="CD4" s="37"/>
      <c r="CE4" s="37"/>
      <c r="CF4" s="37"/>
      <c r="CG4" s="37"/>
      <c r="CH4" s="37"/>
      <c r="CI4" s="37"/>
      <c r="CJ4" s="37"/>
      <c r="CK4" s="37"/>
      <c r="CL4" s="37"/>
      <c r="CM4" s="37"/>
      <c r="CN4" s="37"/>
      <c r="CO4" s="37"/>
      <c r="CP4" s="37"/>
      <c r="CQ4" s="37"/>
      <c r="CR4" s="37"/>
      <c r="CS4" s="37"/>
      <c r="CT4" s="37"/>
      <c r="CU4" s="37"/>
      <c r="CV4" s="37"/>
      <c r="CW4" s="37"/>
      <c r="CX4" s="40"/>
      <c r="CY4" s="40"/>
      <c r="CZ4" s="40"/>
      <c r="DA4" s="40"/>
      <c r="DB4" s="40"/>
      <c r="DC4" s="40"/>
    </row>
    <row r="5" spans="1:107" s="39" customFormat="1" ht="18.75" customHeight="1" x14ac:dyDescent="0.25">
      <c r="A5" s="96"/>
      <c r="B5" s="97"/>
      <c r="C5" s="97"/>
      <c r="D5" s="97"/>
      <c r="E5" s="98"/>
      <c r="F5" s="99">
        <v>204578581</v>
      </c>
      <c r="G5" s="100"/>
      <c r="H5" s="101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  <c r="CS5" s="37"/>
      <c r="CT5" s="37"/>
      <c r="CU5" s="37"/>
      <c r="CV5" s="37"/>
      <c r="CW5" s="37"/>
      <c r="CX5" s="40"/>
      <c r="CY5" s="40"/>
      <c r="CZ5" s="40"/>
      <c r="DA5" s="40"/>
      <c r="DB5" s="40"/>
      <c r="DC5" s="40"/>
    </row>
    <row r="6" spans="1:107" s="39" customFormat="1" ht="22.5" customHeight="1" x14ac:dyDescent="0.25">
      <c r="A6" s="93" t="s">
        <v>2</v>
      </c>
      <c r="B6" s="94"/>
      <c r="C6" s="94"/>
      <c r="D6" s="94"/>
      <c r="E6" s="95"/>
      <c r="F6" s="93" t="s">
        <v>3</v>
      </c>
      <c r="G6" s="102"/>
      <c r="H6" s="103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  <c r="CS6" s="37"/>
      <c r="CT6" s="37"/>
      <c r="CU6" s="37"/>
      <c r="CV6" s="37"/>
      <c r="CW6" s="37"/>
      <c r="CX6" s="40"/>
      <c r="CY6" s="40"/>
      <c r="CZ6" s="40"/>
      <c r="DA6" s="40"/>
      <c r="DB6" s="40"/>
      <c r="DC6" s="40"/>
    </row>
    <row r="7" spans="1:107" s="39" customFormat="1" ht="21.75" customHeight="1" x14ac:dyDescent="0.25">
      <c r="A7" s="99" t="s">
        <v>4</v>
      </c>
      <c r="B7" s="100"/>
      <c r="C7" s="100"/>
      <c r="D7" s="100"/>
      <c r="E7" s="101"/>
      <c r="F7" s="104"/>
      <c r="G7" s="105"/>
      <c r="H7" s="106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  <c r="CS7" s="37"/>
      <c r="CT7" s="37"/>
      <c r="CU7" s="37"/>
      <c r="CV7" s="37"/>
      <c r="CW7" s="37"/>
      <c r="CX7" s="37"/>
      <c r="CY7" s="37"/>
      <c r="CZ7" s="37"/>
      <c r="DA7" s="37"/>
      <c r="DB7" s="37"/>
      <c r="DC7" s="37"/>
    </row>
    <row r="8" spans="1:107" s="39" customFormat="1" ht="21" customHeight="1" x14ac:dyDescent="0.25">
      <c r="A8" s="93" t="s">
        <v>5</v>
      </c>
      <c r="B8" s="94"/>
      <c r="C8" s="94"/>
      <c r="D8" s="94"/>
      <c r="E8" s="94"/>
      <c r="F8" s="94"/>
      <c r="G8" s="94"/>
      <c r="H8" s="95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  <c r="CS8" s="37"/>
      <c r="CT8" s="37"/>
      <c r="CU8" s="37"/>
      <c r="CV8" s="37"/>
      <c r="CW8" s="37"/>
      <c r="CX8" s="40"/>
      <c r="CY8" s="40"/>
      <c r="CZ8" s="40"/>
      <c r="DA8" s="40"/>
      <c r="DB8" s="40"/>
      <c r="DC8" s="40"/>
    </row>
    <row r="9" spans="1:107" s="42" customFormat="1" ht="15.75" customHeight="1" x14ac:dyDescent="0.25">
      <c r="A9" s="112">
        <v>5525000</v>
      </c>
      <c r="B9" s="113"/>
      <c r="C9" s="113"/>
      <c r="D9" s="113"/>
      <c r="E9" s="113"/>
      <c r="F9" s="113"/>
      <c r="G9" s="113"/>
      <c r="H9" s="113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  <c r="CS9" s="37"/>
      <c r="CT9" s="37"/>
      <c r="CU9" s="37"/>
      <c r="CV9" s="37"/>
      <c r="CW9" s="37"/>
      <c r="CX9" s="41"/>
      <c r="CY9" s="41"/>
      <c r="CZ9" s="41"/>
      <c r="DA9" s="41"/>
      <c r="DB9" s="41"/>
      <c r="DC9" s="41"/>
    </row>
    <row r="10" spans="1:107" s="42" customFormat="1" ht="66.75" customHeight="1" x14ac:dyDescent="0.25">
      <c r="A10" s="43" t="s">
        <v>6</v>
      </c>
      <c r="B10" s="43" t="s">
        <v>7</v>
      </c>
      <c r="C10" s="43" t="s">
        <v>8</v>
      </c>
      <c r="D10" s="5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  <c r="CS10" s="37"/>
      <c r="CT10" s="37"/>
      <c r="CU10" s="37"/>
      <c r="CV10" s="37"/>
      <c r="CW10" s="37"/>
      <c r="CX10" s="37"/>
      <c r="CY10" s="37"/>
      <c r="CZ10" s="37"/>
      <c r="DA10" s="37"/>
      <c r="DB10" s="37"/>
      <c r="DC10" s="37"/>
    </row>
    <row r="11" spans="1:107" s="42" customFormat="1" ht="15" customHeight="1" x14ac:dyDescent="0.25">
      <c r="A11" s="43">
        <v>1</v>
      </c>
      <c r="B11" s="43">
        <v>2</v>
      </c>
      <c r="C11" s="43">
        <v>3</v>
      </c>
      <c r="D11" s="6">
        <v>4</v>
      </c>
      <c r="E11" s="43">
        <v>5</v>
      </c>
      <c r="F11" s="43">
        <v>6</v>
      </c>
      <c r="G11" s="43">
        <v>7</v>
      </c>
      <c r="H11" s="43">
        <v>8</v>
      </c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  <c r="CS11" s="37"/>
      <c r="CT11" s="37"/>
      <c r="CU11" s="37"/>
      <c r="CV11" s="37"/>
      <c r="CW11" s="37"/>
      <c r="CX11" s="37"/>
      <c r="CY11" s="37"/>
      <c r="CZ11" s="37"/>
      <c r="DA11" s="37"/>
      <c r="DB11" s="37"/>
      <c r="DC11" s="37"/>
    </row>
    <row r="12" spans="1:107" ht="31.5" customHeight="1" x14ac:dyDescent="0.25">
      <c r="A12" s="43">
        <v>1</v>
      </c>
      <c r="B12" s="44" t="s">
        <v>20</v>
      </c>
      <c r="C12" s="43" t="s">
        <v>21</v>
      </c>
      <c r="D12" s="6">
        <f>410000+34211</f>
        <v>444211</v>
      </c>
      <c r="E12" s="43" t="s">
        <v>22</v>
      </c>
      <c r="F12" s="44" t="s">
        <v>17</v>
      </c>
      <c r="G12" s="44" t="s">
        <v>18</v>
      </c>
      <c r="H12" s="45" t="s">
        <v>23</v>
      </c>
      <c r="CX12" s="46"/>
      <c r="CY12" s="46"/>
      <c r="CZ12" s="46"/>
      <c r="DA12" s="46"/>
      <c r="DB12" s="46"/>
      <c r="DC12" s="46"/>
    </row>
    <row r="13" spans="1:107" ht="28.5" customHeight="1" x14ac:dyDescent="0.25">
      <c r="A13" s="43">
        <v>2</v>
      </c>
      <c r="B13" s="43" t="s">
        <v>24</v>
      </c>
      <c r="C13" s="43" t="s">
        <v>25</v>
      </c>
      <c r="D13" s="6">
        <v>60000</v>
      </c>
      <c r="E13" s="43" t="s">
        <v>22</v>
      </c>
      <c r="F13" s="44" t="s">
        <v>17</v>
      </c>
      <c r="G13" s="44" t="s">
        <v>18</v>
      </c>
      <c r="H13" s="45" t="s">
        <v>23</v>
      </c>
      <c r="CX13" s="47"/>
      <c r="CY13" s="47"/>
      <c r="CZ13" s="47"/>
      <c r="DA13" s="47"/>
      <c r="DB13" s="47"/>
      <c r="DC13" s="47"/>
    </row>
    <row r="14" spans="1:107" ht="29.25" customHeight="1" x14ac:dyDescent="0.25">
      <c r="A14" s="43">
        <v>3</v>
      </c>
      <c r="B14" s="43">
        <v>15800000</v>
      </c>
      <c r="C14" s="43" t="s">
        <v>26</v>
      </c>
      <c r="D14" s="6">
        <v>5000</v>
      </c>
      <c r="E14" s="43" t="s">
        <v>16</v>
      </c>
      <c r="F14" s="44" t="s">
        <v>17</v>
      </c>
      <c r="G14" s="44" t="s">
        <v>18</v>
      </c>
      <c r="H14" s="45" t="s">
        <v>19</v>
      </c>
      <c r="CX14" s="46"/>
      <c r="CY14" s="46"/>
      <c r="CZ14" s="46"/>
      <c r="DA14" s="46"/>
      <c r="DB14" s="46"/>
      <c r="DC14" s="46"/>
    </row>
    <row r="15" spans="1:107" ht="32.25" customHeight="1" x14ac:dyDescent="0.25">
      <c r="A15" s="43">
        <v>4</v>
      </c>
      <c r="B15" s="43">
        <v>15900000</v>
      </c>
      <c r="C15" s="43" t="s">
        <v>27</v>
      </c>
      <c r="D15" s="6">
        <v>3000</v>
      </c>
      <c r="E15" s="43" t="s">
        <v>16</v>
      </c>
      <c r="F15" s="44" t="s">
        <v>17</v>
      </c>
      <c r="G15" s="44" t="s">
        <v>18</v>
      </c>
      <c r="H15" s="45" t="s">
        <v>19</v>
      </c>
    </row>
    <row r="16" spans="1:107" s="48" customFormat="1" ht="32.25" customHeight="1" x14ac:dyDescent="0.25">
      <c r="A16" s="43">
        <v>5</v>
      </c>
      <c r="B16" s="43">
        <v>18300000</v>
      </c>
      <c r="C16" s="43" t="s">
        <v>29</v>
      </c>
      <c r="D16" s="6">
        <v>5400</v>
      </c>
      <c r="E16" s="43" t="s">
        <v>16</v>
      </c>
      <c r="F16" s="44" t="s">
        <v>17</v>
      </c>
      <c r="G16" s="44" t="s">
        <v>18</v>
      </c>
      <c r="H16" s="45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  <c r="BK16" s="37"/>
      <c r="BL16" s="37"/>
      <c r="BM16" s="37"/>
      <c r="BN16" s="37"/>
      <c r="BO16" s="37"/>
      <c r="BP16" s="37"/>
      <c r="BQ16" s="37"/>
      <c r="BR16" s="37"/>
      <c r="BS16" s="37"/>
      <c r="BT16" s="37"/>
      <c r="BU16" s="37"/>
      <c r="BV16" s="37"/>
      <c r="BW16" s="37"/>
      <c r="BX16" s="37"/>
      <c r="BY16" s="37"/>
      <c r="BZ16" s="37"/>
      <c r="CA16" s="37"/>
      <c r="CB16" s="37"/>
      <c r="CC16" s="37"/>
      <c r="CD16" s="37"/>
      <c r="CE16" s="37"/>
      <c r="CF16" s="37"/>
      <c r="CG16" s="37"/>
      <c r="CH16" s="37"/>
      <c r="CI16" s="37"/>
      <c r="CJ16" s="37"/>
      <c r="CK16" s="37"/>
      <c r="CL16" s="37"/>
      <c r="CM16" s="37"/>
      <c r="CN16" s="37"/>
      <c r="CO16" s="37"/>
      <c r="CP16" s="37"/>
      <c r="CQ16" s="37"/>
      <c r="CR16" s="37"/>
      <c r="CS16" s="37"/>
      <c r="CT16" s="37"/>
      <c r="CU16" s="37"/>
      <c r="CV16" s="37"/>
      <c r="CW16" s="37"/>
      <c r="CX16" s="37"/>
      <c r="CY16" s="37"/>
      <c r="CZ16" s="37"/>
      <c r="DA16" s="37"/>
      <c r="DB16" s="37"/>
      <c r="DC16" s="37"/>
    </row>
    <row r="17" spans="1:107" ht="33.75" customHeight="1" x14ac:dyDescent="0.25">
      <c r="A17" s="43">
        <v>6</v>
      </c>
      <c r="B17" s="43">
        <v>18400000</v>
      </c>
      <c r="C17" s="43" t="s">
        <v>30</v>
      </c>
      <c r="D17" s="6">
        <f>136110-3000</f>
        <v>133110</v>
      </c>
      <c r="E17" s="43" t="s">
        <v>28</v>
      </c>
      <c r="F17" s="44" t="s">
        <v>17</v>
      </c>
      <c r="G17" s="44" t="s">
        <v>18</v>
      </c>
      <c r="H17" s="45"/>
      <c r="CX17" s="46"/>
      <c r="CY17" s="46"/>
      <c r="CZ17" s="46"/>
      <c r="DA17" s="46"/>
      <c r="DB17" s="46"/>
      <c r="DC17" s="46"/>
    </row>
    <row r="18" spans="1:107" ht="36" customHeight="1" x14ac:dyDescent="0.25">
      <c r="A18" s="43">
        <v>7</v>
      </c>
      <c r="B18" s="84">
        <v>18500000</v>
      </c>
      <c r="C18" s="84" t="s">
        <v>31</v>
      </c>
      <c r="D18" s="6">
        <v>9900</v>
      </c>
      <c r="E18" s="43" t="s">
        <v>16</v>
      </c>
      <c r="F18" s="44" t="s">
        <v>17</v>
      </c>
      <c r="G18" s="44" t="s">
        <v>18</v>
      </c>
      <c r="H18" s="45"/>
      <c r="CX18" s="46"/>
      <c r="CY18" s="46"/>
      <c r="CZ18" s="46"/>
      <c r="DA18" s="46"/>
      <c r="DB18" s="46"/>
      <c r="DC18" s="46"/>
    </row>
    <row r="19" spans="1:107" ht="30.75" customHeight="1" x14ac:dyDescent="0.25">
      <c r="A19" s="43">
        <v>8</v>
      </c>
      <c r="B19" s="84"/>
      <c r="C19" s="84"/>
      <c r="D19" s="6">
        <f>10000-3000</f>
        <v>7000</v>
      </c>
      <c r="E19" s="43" t="s">
        <v>16</v>
      </c>
      <c r="F19" s="44" t="s">
        <v>17</v>
      </c>
      <c r="G19" s="44" t="s">
        <v>18</v>
      </c>
      <c r="H19" s="45" t="s">
        <v>19</v>
      </c>
    </row>
    <row r="20" spans="1:107" ht="34.5" customHeight="1" x14ac:dyDescent="0.25">
      <c r="A20" s="43">
        <v>9</v>
      </c>
      <c r="B20" s="43">
        <v>22400000</v>
      </c>
      <c r="C20" s="43" t="s">
        <v>33</v>
      </c>
      <c r="D20" s="6">
        <v>11000</v>
      </c>
      <c r="E20" s="43" t="s">
        <v>28</v>
      </c>
      <c r="F20" s="44" t="s">
        <v>17</v>
      </c>
      <c r="G20" s="44" t="s">
        <v>18</v>
      </c>
      <c r="H20" s="45"/>
    </row>
    <row r="21" spans="1:107" ht="39" customHeight="1" x14ac:dyDescent="0.25">
      <c r="A21" s="43">
        <v>10</v>
      </c>
      <c r="B21" s="43">
        <v>22800000</v>
      </c>
      <c r="C21" s="43" t="s">
        <v>87</v>
      </c>
      <c r="D21" s="6">
        <v>5000</v>
      </c>
      <c r="E21" s="43" t="s">
        <v>28</v>
      </c>
      <c r="F21" s="44" t="s">
        <v>17</v>
      </c>
      <c r="G21" s="44" t="s">
        <v>18</v>
      </c>
      <c r="H21" s="45"/>
      <c r="CX21" s="46"/>
      <c r="CY21" s="46"/>
      <c r="CZ21" s="46"/>
      <c r="DA21" s="46"/>
      <c r="DB21" s="46"/>
      <c r="DC21" s="46"/>
    </row>
    <row r="22" spans="1:107" ht="47.25" customHeight="1" x14ac:dyDescent="0.25">
      <c r="A22" s="43">
        <v>11</v>
      </c>
      <c r="B22" s="43">
        <v>24400000</v>
      </c>
      <c r="C22" s="43" t="s">
        <v>88</v>
      </c>
      <c r="D22" s="6">
        <v>162000</v>
      </c>
      <c r="E22" s="43" t="s">
        <v>28</v>
      </c>
      <c r="F22" s="44" t="s">
        <v>17</v>
      </c>
      <c r="G22" s="44" t="s">
        <v>18</v>
      </c>
      <c r="H22" s="45"/>
      <c r="CX22" s="46"/>
      <c r="CY22" s="46"/>
      <c r="CZ22" s="46"/>
      <c r="DA22" s="46"/>
      <c r="DB22" s="46"/>
      <c r="DC22" s="46"/>
    </row>
    <row r="23" spans="1:107" ht="37.5" customHeight="1" x14ac:dyDescent="0.25">
      <c r="A23" s="43">
        <v>12</v>
      </c>
      <c r="B23" s="84">
        <v>30100000</v>
      </c>
      <c r="C23" s="84" t="s">
        <v>34</v>
      </c>
      <c r="D23" s="8">
        <v>12000</v>
      </c>
      <c r="E23" s="43" t="s">
        <v>28</v>
      </c>
      <c r="F23" s="44" t="s">
        <v>17</v>
      </c>
      <c r="G23" s="44" t="s">
        <v>18</v>
      </c>
      <c r="H23" s="49"/>
      <c r="CX23" s="50"/>
      <c r="CY23" s="50"/>
      <c r="CZ23" s="50"/>
      <c r="DA23" s="50"/>
      <c r="DB23" s="50"/>
      <c r="DC23" s="50"/>
    </row>
    <row r="24" spans="1:107" ht="33.75" customHeight="1" x14ac:dyDescent="0.25">
      <c r="A24" s="43">
        <v>13</v>
      </c>
      <c r="B24" s="84"/>
      <c r="C24" s="84"/>
      <c r="D24" s="8">
        <f>8000+2000</f>
        <v>10000</v>
      </c>
      <c r="E24" s="43" t="s">
        <v>22</v>
      </c>
      <c r="F24" s="44" t="s">
        <v>17</v>
      </c>
      <c r="G24" s="44" t="s">
        <v>18</v>
      </c>
      <c r="H24" s="45" t="s">
        <v>23</v>
      </c>
    </row>
    <row r="25" spans="1:107" ht="28.5" customHeight="1" x14ac:dyDescent="0.25">
      <c r="A25" s="43">
        <v>14</v>
      </c>
      <c r="B25" s="84">
        <v>30200000</v>
      </c>
      <c r="C25" s="84" t="s">
        <v>89</v>
      </c>
      <c r="D25" s="9">
        <f>271000-189570</f>
        <v>81430</v>
      </c>
      <c r="E25" s="43" t="s">
        <v>22</v>
      </c>
      <c r="F25" s="44" t="s">
        <v>17</v>
      </c>
      <c r="G25" s="44" t="s">
        <v>18</v>
      </c>
      <c r="H25" s="45" t="s">
        <v>23</v>
      </c>
    </row>
    <row r="26" spans="1:107" ht="30" customHeight="1" x14ac:dyDescent="0.25">
      <c r="A26" s="43">
        <v>15</v>
      </c>
      <c r="B26" s="84"/>
      <c r="C26" s="84"/>
      <c r="D26" s="9">
        <f>9900-1900</f>
        <v>8000</v>
      </c>
      <c r="E26" s="43" t="s">
        <v>16</v>
      </c>
      <c r="F26" s="44" t="s">
        <v>17</v>
      </c>
      <c r="G26" s="44" t="s">
        <v>18</v>
      </c>
      <c r="H26" s="45"/>
      <c r="CX26" s="51"/>
      <c r="CY26" s="51"/>
      <c r="CZ26" s="51"/>
      <c r="DA26" s="51"/>
      <c r="DB26" s="51"/>
      <c r="DC26" s="51"/>
    </row>
    <row r="27" spans="1:107" ht="30" customHeight="1" x14ac:dyDescent="0.25">
      <c r="A27" s="43">
        <v>16</v>
      </c>
      <c r="B27" s="84"/>
      <c r="C27" s="84"/>
      <c r="D27" s="8">
        <v>1900</v>
      </c>
      <c r="E27" s="43" t="s">
        <v>16</v>
      </c>
      <c r="F27" s="44" t="s">
        <v>17</v>
      </c>
      <c r="G27" s="44" t="s">
        <v>18</v>
      </c>
      <c r="H27" s="45"/>
      <c r="CX27" s="51"/>
      <c r="CY27" s="51"/>
      <c r="CZ27" s="51"/>
      <c r="DA27" s="51"/>
      <c r="DB27" s="51"/>
      <c r="DC27" s="51"/>
    </row>
    <row r="28" spans="1:107" ht="28.5" customHeight="1" x14ac:dyDescent="0.25">
      <c r="A28" s="43">
        <v>17</v>
      </c>
      <c r="B28" s="43">
        <v>31400000</v>
      </c>
      <c r="C28" s="43" t="s">
        <v>36</v>
      </c>
      <c r="D28" s="6">
        <f>27000+3000</f>
        <v>30000</v>
      </c>
      <c r="E28" s="43" t="s">
        <v>22</v>
      </c>
      <c r="F28" s="44" t="s">
        <v>17</v>
      </c>
      <c r="G28" s="44" t="s">
        <v>18</v>
      </c>
      <c r="H28" s="45" t="s">
        <v>23</v>
      </c>
    </row>
    <row r="29" spans="1:107" ht="34.5" customHeight="1" x14ac:dyDescent="0.25">
      <c r="A29" s="43">
        <v>18</v>
      </c>
      <c r="B29" s="43">
        <v>31500000</v>
      </c>
      <c r="C29" s="43" t="s">
        <v>37</v>
      </c>
      <c r="D29" s="6">
        <f>15000+14000</f>
        <v>29000</v>
      </c>
      <c r="E29" s="43" t="s">
        <v>28</v>
      </c>
      <c r="F29" s="44" t="s">
        <v>17</v>
      </c>
      <c r="G29" s="44" t="s">
        <v>18</v>
      </c>
      <c r="H29" s="52"/>
      <c r="CX29" s="53"/>
      <c r="CY29" s="53"/>
      <c r="CZ29" s="53"/>
      <c r="DA29" s="53"/>
      <c r="DB29" s="53"/>
      <c r="DC29" s="53"/>
    </row>
    <row r="30" spans="1:107" ht="26.25" customHeight="1" x14ac:dyDescent="0.25">
      <c r="A30" s="43">
        <v>19</v>
      </c>
      <c r="B30" s="43">
        <v>32300000</v>
      </c>
      <c r="C30" s="43" t="s">
        <v>92</v>
      </c>
      <c r="D30" s="7">
        <v>5000</v>
      </c>
      <c r="E30" s="43" t="s">
        <v>16</v>
      </c>
      <c r="F30" s="44" t="s">
        <v>17</v>
      </c>
      <c r="G30" s="44" t="s">
        <v>18</v>
      </c>
      <c r="H30" s="52"/>
      <c r="CX30" s="46"/>
      <c r="CY30" s="46"/>
      <c r="CZ30" s="46"/>
      <c r="DA30" s="46"/>
      <c r="DB30" s="46"/>
      <c r="DC30" s="46"/>
    </row>
    <row r="31" spans="1:107" ht="26.25" customHeight="1" x14ac:dyDescent="0.25">
      <c r="A31" s="43">
        <v>20</v>
      </c>
      <c r="B31" s="54">
        <v>32400000</v>
      </c>
      <c r="C31" s="54" t="s">
        <v>39</v>
      </c>
      <c r="D31" s="7">
        <v>13500</v>
      </c>
      <c r="E31" s="43" t="s">
        <v>28</v>
      </c>
      <c r="F31" s="44" t="s">
        <v>17</v>
      </c>
      <c r="G31" s="44" t="s">
        <v>18</v>
      </c>
      <c r="H31" s="45"/>
      <c r="CX31" s="46"/>
      <c r="CY31" s="46"/>
      <c r="CZ31" s="46"/>
      <c r="DA31" s="46"/>
      <c r="DB31" s="46"/>
      <c r="DC31" s="46"/>
    </row>
    <row r="32" spans="1:107" ht="29.25" customHeight="1" x14ac:dyDescent="0.25">
      <c r="A32" s="43">
        <v>21</v>
      </c>
      <c r="B32" s="43">
        <v>33100000</v>
      </c>
      <c r="C32" s="43" t="s">
        <v>114</v>
      </c>
      <c r="D32" s="6">
        <v>8000</v>
      </c>
      <c r="E32" s="43" t="s">
        <v>16</v>
      </c>
      <c r="F32" s="44" t="s">
        <v>17</v>
      </c>
      <c r="G32" s="44" t="s">
        <v>18</v>
      </c>
      <c r="H32" s="52"/>
      <c r="CX32" s="46"/>
      <c r="CY32" s="46"/>
      <c r="CZ32" s="46"/>
      <c r="DA32" s="46"/>
      <c r="DB32" s="46"/>
      <c r="DC32" s="46"/>
    </row>
    <row r="33" spans="1:107" ht="34.5" customHeight="1" x14ac:dyDescent="0.25">
      <c r="A33" s="43">
        <v>22</v>
      </c>
      <c r="B33" s="43">
        <v>33600000</v>
      </c>
      <c r="C33" s="43" t="s">
        <v>137</v>
      </c>
      <c r="D33" s="6">
        <v>9000</v>
      </c>
      <c r="E33" s="43" t="s">
        <v>16</v>
      </c>
      <c r="F33" s="44" t="s">
        <v>17</v>
      </c>
      <c r="G33" s="44" t="s">
        <v>18</v>
      </c>
      <c r="H33" s="52"/>
    </row>
    <row r="34" spans="1:107" ht="39.75" customHeight="1" x14ac:dyDescent="0.25">
      <c r="A34" s="43">
        <v>23</v>
      </c>
      <c r="B34" s="43">
        <v>33700000</v>
      </c>
      <c r="C34" s="43" t="s">
        <v>138</v>
      </c>
      <c r="D34" s="6">
        <v>9000</v>
      </c>
      <c r="E34" s="43" t="s">
        <v>16</v>
      </c>
      <c r="F34" s="44" t="s">
        <v>17</v>
      </c>
      <c r="G34" s="44" t="s">
        <v>18</v>
      </c>
      <c r="H34" s="52"/>
      <c r="CX34" s="46"/>
      <c r="CY34" s="46"/>
      <c r="CZ34" s="46"/>
      <c r="DA34" s="46"/>
      <c r="DB34" s="46"/>
      <c r="DC34" s="46"/>
    </row>
    <row r="35" spans="1:107" ht="33.75" customHeight="1" x14ac:dyDescent="0.25">
      <c r="A35" s="43">
        <v>24</v>
      </c>
      <c r="B35" s="43">
        <v>34300000</v>
      </c>
      <c r="C35" s="43" t="s">
        <v>40</v>
      </c>
      <c r="D35" s="6">
        <f>150000-2000</f>
        <v>148000</v>
      </c>
      <c r="E35" s="43" t="s">
        <v>22</v>
      </c>
      <c r="F35" s="44" t="s">
        <v>17</v>
      </c>
      <c r="G35" s="44" t="s">
        <v>18</v>
      </c>
      <c r="H35" s="45" t="s">
        <v>23</v>
      </c>
      <c r="CX35" s="51"/>
      <c r="CY35" s="51"/>
      <c r="CZ35" s="51"/>
      <c r="DA35" s="51"/>
      <c r="DB35" s="51"/>
      <c r="DC35" s="51"/>
    </row>
    <row r="36" spans="1:107" ht="33.75" customHeight="1" x14ac:dyDescent="0.25">
      <c r="A36" s="43">
        <v>25</v>
      </c>
      <c r="B36" s="43">
        <v>34900000</v>
      </c>
      <c r="C36" s="43" t="s">
        <v>93</v>
      </c>
      <c r="D36" s="6">
        <v>12000</v>
      </c>
      <c r="E36" s="43" t="s">
        <v>28</v>
      </c>
      <c r="F36" s="44" t="s">
        <v>17</v>
      </c>
      <c r="G36" s="44" t="s">
        <v>18</v>
      </c>
      <c r="H36" s="45"/>
      <c r="CX36" s="46"/>
      <c r="CY36" s="46"/>
      <c r="CZ36" s="46"/>
      <c r="DA36" s="46"/>
      <c r="DB36" s="46"/>
      <c r="DC36" s="46"/>
    </row>
    <row r="37" spans="1:107" ht="31.5" customHeight="1" x14ac:dyDescent="0.25">
      <c r="A37" s="43">
        <v>26</v>
      </c>
      <c r="B37" s="43">
        <v>35100000</v>
      </c>
      <c r="C37" s="43" t="s">
        <v>41</v>
      </c>
      <c r="D37" s="6">
        <v>12000</v>
      </c>
      <c r="E37" s="43" t="s">
        <v>28</v>
      </c>
      <c r="F37" s="44" t="s">
        <v>17</v>
      </c>
      <c r="G37" s="44" t="s">
        <v>18</v>
      </c>
      <c r="H37" s="43"/>
      <c r="CX37" s="46"/>
      <c r="CY37" s="46"/>
      <c r="CZ37" s="46"/>
      <c r="DA37" s="46"/>
      <c r="DB37" s="46"/>
      <c r="DC37" s="46"/>
    </row>
    <row r="38" spans="1:107" ht="33.75" customHeight="1" x14ac:dyDescent="0.25">
      <c r="A38" s="43">
        <v>27</v>
      </c>
      <c r="B38" s="43">
        <v>35800000</v>
      </c>
      <c r="C38" s="43" t="s">
        <v>94</v>
      </c>
      <c r="D38" s="6">
        <v>500</v>
      </c>
      <c r="E38" s="43" t="s">
        <v>16</v>
      </c>
      <c r="F38" s="44" t="s">
        <v>17</v>
      </c>
      <c r="G38" s="44" t="s">
        <v>18</v>
      </c>
      <c r="H38" s="45"/>
      <c r="CX38" s="50"/>
      <c r="CY38" s="50"/>
      <c r="CZ38" s="50"/>
      <c r="DA38" s="50"/>
      <c r="DB38" s="50"/>
      <c r="DC38" s="50"/>
    </row>
    <row r="39" spans="1:107" ht="38.25" customHeight="1" x14ac:dyDescent="0.25">
      <c r="A39" s="43">
        <v>28</v>
      </c>
      <c r="B39" s="43">
        <v>37800000</v>
      </c>
      <c r="C39" s="43" t="s">
        <v>139</v>
      </c>
      <c r="D39" s="6">
        <v>200</v>
      </c>
      <c r="E39" s="43" t="s">
        <v>16</v>
      </c>
      <c r="F39" s="44" t="s">
        <v>17</v>
      </c>
      <c r="G39" s="44" t="s">
        <v>18</v>
      </c>
      <c r="H39" s="45"/>
      <c r="CX39" s="46"/>
      <c r="CY39" s="46"/>
      <c r="CZ39" s="46"/>
      <c r="DA39" s="46"/>
      <c r="DB39" s="46"/>
      <c r="DC39" s="46"/>
    </row>
    <row r="40" spans="1:107" ht="36.75" customHeight="1" x14ac:dyDescent="0.25">
      <c r="A40" s="43">
        <v>29</v>
      </c>
      <c r="B40" s="43">
        <v>38600000</v>
      </c>
      <c r="C40" s="43" t="s">
        <v>95</v>
      </c>
      <c r="D40" s="7">
        <v>82000</v>
      </c>
      <c r="E40" s="43" t="s">
        <v>28</v>
      </c>
      <c r="F40" s="44" t="s">
        <v>17</v>
      </c>
      <c r="G40" s="44" t="s">
        <v>18</v>
      </c>
      <c r="H40" s="52"/>
      <c r="CX40" s="47"/>
      <c r="CY40" s="47"/>
      <c r="CZ40" s="47"/>
      <c r="DA40" s="47"/>
      <c r="DB40" s="47"/>
      <c r="DC40" s="47"/>
    </row>
    <row r="41" spans="1:107" ht="33.75" customHeight="1" x14ac:dyDescent="0.25">
      <c r="A41" s="43">
        <v>30</v>
      </c>
      <c r="B41" s="43">
        <v>39100000</v>
      </c>
      <c r="C41" s="43" t="s">
        <v>42</v>
      </c>
      <c r="D41" s="6">
        <f>50000-34211</f>
        <v>15789</v>
      </c>
      <c r="E41" s="43" t="s">
        <v>22</v>
      </c>
      <c r="F41" s="44" t="s">
        <v>17</v>
      </c>
      <c r="G41" s="44" t="s">
        <v>18</v>
      </c>
      <c r="H41" s="45" t="s">
        <v>23</v>
      </c>
      <c r="CX41" s="51"/>
      <c r="CY41" s="51"/>
      <c r="CZ41" s="51"/>
      <c r="DA41" s="51"/>
      <c r="DB41" s="51"/>
      <c r="DC41" s="51"/>
    </row>
    <row r="42" spans="1:107" ht="45.75" customHeight="1" x14ac:dyDescent="0.25">
      <c r="A42" s="43">
        <v>31</v>
      </c>
      <c r="B42" s="43">
        <v>39200000</v>
      </c>
      <c r="C42" s="43" t="s">
        <v>43</v>
      </c>
      <c r="D42" s="6">
        <v>8000</v>
      </c>
      <c r="E42" s="43" t="s">
        <v>16</v>
      </c>
      <c r="F42" s="44" t="s">
        <v>17</v>
      </c>
      <c r="G42" s="44" t="s">
        <v>18</v>
      </c>
      <c r="H42" s="43"/>
      <c r="CX42" s="46"/>
      <c r="CY42" s="46"/>
      <c r="CZ42" s="46"/>
      <c r="DA42" s="46"/>
      <c r="DB42" s="46"/>
      <c r="DC42" s="46"/>
    </row>
    <row r="43" spans="1:107" ht="33" customHeight="1" x14ac:dyDescent="0.25">
      <c r="A43" s="43">
        <v>32</v>
      </c>
      <c r="B43" s="54">
        <v>39700000</v>
      </c>
      <c r="C43" s="54" t="s">
        <v>97</v>
      </c>
      <c r="D43" s="7">
        <v>500</v>
      </c>
      <c r="E43" s="43" t="s">
        <v>16</v>
      </c>
      <c r="F43" s="44" t="s">
        <v>17</v>
      </c>
      <c r="G43" s="44" t="s">
        <v>18</v>
      </c>
      <c r="H43" s="43"/>
      <c r="CX43" s="46"/>
      <c r="CY43" s="46"/>
      <c r="CZ43" s="46"/>
      <c r="DA43" s="46"/>
      <c r="DB43" s="46"/>
      <c r="DC43" s="46"/>
    </row>
    <row r="44" spans="1:107" ht="32.25" customHeight="1" x14ac:dyDescent="0.25">
      <c r="A44" s="43">
        <v>33</v>
      </c>
      <c r="B44" s="43">
        <v>42500000</v>
      </c>
      <c r="C44" s="43" t="s">
        <v>119</v>
      </c>
      <c r="D44" s="7">
        <f>2500+4000</f>
        <v>6500</v>
      </c>
      <c r="E44" s="43" t="s">
        <v>16</v>
      </c>
      <c r="F44" s="44" t="s">
        <v>17</v>
      </c>
      <c r="G44" s="44" t="s">
        <v>18</v>
      </c>
      <c r="H44" s="45"/>
      <c r="CX44" s="46"/>
      <c r="CY44" s="46"/>
      <c r="CZ44" s="46"/>
      <c r="DA44" s="46"/>
      <c r="DB44" s="46"/>
      <c r="DC44" s="46"/>
    </row>
    <row r="45" spans="1:107" ht="35.25" customHeight="1" x14ac:dyDescent="0.25">
      <c r="A45" s="43">
        <v>34</v>
      </c>
      <c r="B45" s="43">
        <v>42900000</v>
      </c>
      <c r="C45" s="43" t="s">
        <v>45</v>
      </c>
      <c r="D45" s="6">
        <v>30000</v>
      </c>
      <c r="E45" s="43" t="s">
        <v>22</v>
      </c>
      <c r="F45" s="44" t="s">
        <v>17</v>
      </c>
      <c r="G45" s="44" t="s">
        <v>18</v>
      </c>
      <c r="H45" s="45"/>
      <c r="CX45" s="53"/>
      <c r="CY45" s="53"/>
      <c r="CZ45" s="53"/>
      <c r="DA45" s="53"/>
      <c r="DB45" s="53"/>
      <c r="DC45" s="53"/>
    </row>
    <row r="46" spans="1:107" ht="33.75" customHeight="1" x14ac:dyDescent="0.25">
      <c r="A46" s="43">
        <v>35</v>
      </c>
      <c r="B46" s="43">
        <v>44200000</v>
      </c>
      <c r="C46" s="43" t="s">
        <v>101</v>
      </c>
      <c r="D46" s="7">
        <v>25000</v>
      </c>
      <c r="E46" s="43" t="s">
        <v>28</v>
      </c>
      <c r="F46" s="44" t="s">
        <v>17</v>
      </c>
      <c r="G46" s="44" t="s">
        <v>18</v>
      </c>
      <c r="H46" s="52"/>
      <c r="CX46" s="55"/>
      <c r="CY46" s="55"/>
      <c r="CZ46" s="55"/>
      <c r="DA46" s="55"/>
      <c r="DB46" s="55"/>
      <c r="DC46" s="55"/>
    </row>
    <row r="47" spans="1:107" ht="34.5" customHeight="1" x14ac:dyDescent="0.25">
      <c r="A47" s="43">
        <v>36</v>
      </c>
      <c r="B47" s="43">
        <v>44300000</v>
      </c>
      <c r="C47" s="43" t="s">
        <v>120</v>
      </c>
      <c r="D47" s="6">
        <v>5000</v>
      </c>
      <c r="E47" s="43" t="s">
        <v>28</v>
      </c>
      <c r="F47" s="44" t="s">
        <v>17</v>
      </c>
      <c r="G47" s="44" t="s">
        <v>18</v>
      </c>
      <c r="H47" s="43"/>
      <c r="CX47" s="55"/>
      <c r="CY47" s="55"/>
      <c r="CZ47" s="55"/>
      <c r="DA47" s="55"/>
      <c r="DB47" s="55"/>
      <c r="DC47" s="55"/>
    </row>
    <row r="48" spans="1:107" ht="31.5" customHeight="1" x14ac:dyDescent="0.25">
      <c r="A48" s="43">
        <v>37</v>
      </c>
      <c r="B48" s="85">
        <v>44400000</v>
      </c>
      <c r="C48" s="85" t="s">
        <v>47</v>
      </c>
      <c r="D48" s="6">
        <v>9000</v>
      </c>
      <c r="E48" s="43" t="s">
        <v>16</v>
      </c>
      <c r="F48" s="44" t="s">
        <v>17</v>
      </c>
      <c r="G48" s="44" t="s">
        <v>18</v>
      </c>
      <c r="H48" s="45"/>
    </row>
    <row r="49" spans="1:107" ht="31.5" customHeight="1" x14ac:dyDescent="0.25">
      <c r="A49" s="43">
        <v>38</v>
      </c>
      <c r="B49" s="86"/>
      <c r="C49" s="86"/>
      <c r="D49" s="7">
        <v>990</v>
      </c>
      <c r="E49" s="43" t="s">
        <v>16</v>
      </c>
      <c r="F49" s="44" t="s">
        <v>17</v>
      </c>
      <c r="G49" s="44" t="s">
        <v>18</v>
      </c>
      <c r="H49" s="45"/>
      <c r="CX49" s="55"/>
      <c r="CY49" s="55"/>
      <c r="CZ49" s="55"/>
      <c r="DA49" s="55"/>
      <c r="DB49" s="55"/>
      <c r="DC49" s="55"/>
    </row>
    <row r="50" spans="1:107" ht="37.5" customHeight="1" x14ac:dyDescent="0.25">
      <c r="A50" s="43">
        <v>39</v>
      </c>
      <c r="B50" s="43">
        <v>44600000</v>
      </c>
      <c r="C50" s="43" t="s">
        <v>123</v>
      </c>
      <c r="D50" s="7">
        <v>40000</v>
      </c>
      <c r="E50" s="43" t="s">
        <v>28</v>
      </c>
      <c r="F50" s="44" t="s">
        <v>17</v>
      </c>
      <c r="G50" s="44" t="s">
        <v>18</v>
      </c>
      <c r="H50" s="52"/>
      <c r="CX50" s="46"/>
      <c r="CY50" s="46"/>
      <c r="CZ50" s="46"/>
      <c r="DA50" s="46"/>
      <c r="DB50" s="46"/>
      <c r="DC50" s="46"/>
    </row>
    <row r="51" spans="1:107" ht="36.75" customHeight="1" x14ac:dyDescent="0.25">
      <c r="A51" s="43">
        <v>40</v>
      </c>
      <c r="B51" s="43">
        <v>45200000</v>
      </c>
      <c r="C51" s="43" t="s">
        <v>48</v>
      </c>
      <c r="D51" s="7">
        <v>42570</v>
      </c>
      <c r="E51" s="43" t="s">
        <v>28</v>
      </c>
      <c r="F51" s="44" t="s">
        <v>17</v>
      </c>
      <c r="G51" s="44" t="s">
        <v>18</v>
      </c>
      <c r="H51" s="52"/>
      <c r="CX51" s="50"/>
      <c r="CY51" s="50"/>
      <c r="CZ51" s="50"/>
      <c r="DA51" s="50"/>
      <c r="DB51" s="50"/>
      <c r="DC51" s="50"/>
    </row>
    <row r="52" spans="1:107" ht="31.5" customHeight="1" x14ac:dyDescent="0.25">
      <c r="A52" s="43">
        <v>41</v>
      </c>
      <c r="B52" s="43">
        <v>45400000</v>
      </c>
      <c r="C52" s="43" t="s">
        <v>49</v>
      </c>
      <c r="D52" s="7">
        <f>1051610-7100</f>
        <v>1044510</v>
      </c>
      <c r="E52" s="43" t="s">
        <v>28</v>
      </c>
      <c r="F52" s="44" t="s">
        <v>17</v>
      </c>
      <c r="G52" s="44" t="s">
        <v>18</v>
      </c>
      <c r="H52" s="43"/>
      <c r="CX52" s="46"/>
      <c r="CY52" s="46"/>
      <c r="CZ52" s="46"/>
      <c r="DA52" s="46"/>
      <c r="DB52" s="46"/>
      <c r="DC52" s="46"/>
    </row>
    <row r="53" spans="1:107" ht="33" customHeight="1" x14ac:dyDescent="0.25">
      <c r="A53" s="43">
        <v>42</v>
      </c>
      <c r="B53" s="43">
        <v>48200000</v>
      </c>
      <c r="C53" s="43" t="s">
        <v>50</v>
      </c>
      <c r="D53" s="6">
        <v>4000</v>
      </c>
      <c r="E53" s="43" t="s">
        <v>16</v>
      </c>
      <c r="F53" s="44" t="s">
        <v>17</v>
      </c>
      <c r="G53" s="44" t="s">
        <v>18</v>
      </c>
      <c r="H53" s="45"/>
      <c r="CX53" s="47"/>
      <c r="CY53" s="47"/>
      <c r="CZ53" s="47"/>
      <c r="DA53" s="47"/>
      <c r="DB53" s="47"/>
      <c r="DC53" s="47"/>
    </row>
    <row r="54" spans="1:107" ht="28.5" customHeight="1" x14ac:dyDescent="0.25">
      <c r="A54" s="43">
        <v>43</v>
      </c>
      <c r="B54" s="84">
        <v>48600000</v>
      </c>
      <c r="C54" s="84" t="s">
        <v>51</v>
      </c>
      <c r="D54" s="6">
        <f>8250-3250</f>
        <v>5000</v>
      </c>
      <c r="E54" s="43" t="s">
        <v>16</v>
      </c>
      <c r="F54" s="44" t="s">
        <v>17</v>
      </c>
      <c r="G54" s="44" t="s">
        <v>18</v>
      </c>
      <c r="H54" s="45" t="s">
        <v>52</v>
      </c>
    </row>
    <row r="55" spans="1:107" ht="35.25" customHeight="1" x14ac:dyDescent="0.25">
      <c r="A55" s="43">
        <v>44</v>
      </c>
      <c r="B55" s="84"/>
      <c r="C55" s="84"/>
      <c r="D55" s="6">
        <f>3000+10</f>
        <v>3010</v>
      </c>
      <c r="E55" s="43" t="s">
        <v>16</v>
      </c>
      <c r="F55" s="44" t="s">
        <v>17</v>
      </c>
      <c r="G55" s="44" t="s">
        <v>18</v>
      </c>
      <c r="H55" s="45"/>
    </row>
    <row r="56" spans="1:107" ht="35.25" customHeight="1" x14ac:dyDescent="0.25">
      <c r="A56" s="43">
        <v>45</v>
      </c>
      <c r="B56" s="84">
        <v>50100000</v>
      </c>
      <c r="C56" s="84" t="s">
        <v>53</v>
      </c>
      <c r="D56" s="6">
        <f>285000</f>
        <v>285000</v>
      </c>
      <c r="E56" s="43" t="s">
        <v>28</v>
      </c>
      <c r="F56" s="44" t="s">
        <v>17</v>
      </c>
      <c r="G56" s="44" t="s">
        <v>18</v>
      </c>
      <c r="H56" s="56"/>
      <c r="CX56" s="47"/>
      <c r="CY56" s="47"/>
      <c r="CZ56" s="47"/>
      <c r="DA56" s="47"/>
      <c r="DB56" s="47"/>
      <c r="DC56" s="47"/>
    </row>
    <row r="57" spans="1:107" ht="49.5" customHeight="1" x14ac:dyDescent="0.25">
      <c r="A57" s="43">
        <v>46</v>
      </c>
      <c r="B57" s="84"/>
      <c r="C57" s="84"/>
      <c r="D57" s="6">
        <f>230000-14500</f>
        <v>215500</v>
      </c>
      <c r="E57" s="43" t="s">
        <v>16</v>
      </c>
      <c r="F57" s="44" t="s">
        <v>17</v>
      </c>
      <c r="G57" s="44" t="s">
        <v>18</v>
      </c>
      <c r="H57" s="45" t="s">
        <v>54</v>
      </c>
      <c r="CX57" s="51"/>
      <c r="CY57" s="51"/>
      <c r="CZ57" s="51"/>
      <c r="DA57" s="51"/>
      <c r="DB57" s="51"/>
      <c r="DC57" s="51"/>
    </row>
    <row r="58" spans="1:107" ht="33.75" customHeight="1" x14ac:dyDescent="0.25">
      <c r="A58" s="43">
        <v>47</v>
      </c>
      <c r="B58" s="84"/>
      <c r="C58" s="84"/>
      <c r="D58" s="6">
        <v>82000</v>
      </c>
      <c r="E58" s="43" t="s">
        <v>28</v>
      </c>
      <c r="F58" s="44" t="s">
        <v>17</v>
      </c>
      <c r="G58" s="44" t="s">
        <v>18</v>
      </c>
      <c r="H58" s="45"/>
    </row>
    <row r="59" spans="1:107" s="48" customFormat="1" ht="38.25" customHeight="1" x14ac:dyDescent="0.25">
      <c r="A59" s="43">
        <v>48</v>
      </c>
      <c r="B59" s="43">
        <v>50300000</v>
      </c>
      <c r="C59" s="43" t="s">
        <v>55</v>
      </c>
      <c r="D59" s="6">
        <f>10000-10</f>
        <v>9990</v>
      </c>
      <c r="E59" s="43" t="s">
        <v>16</v>
      </c>
      <c r="F59" s="44" t="s">
        <v>17</v>
      </c>
      <c r="G59" s="44" t="s">
        <v>18</v>
      </c>
      <c r="H59" s="45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</row>
    <row r="60" spans="1:107" ht="34.5" customHeight="1" x14ac:dyDescent="0.25">
      <c r="A60" s="43">
        <v>49</v>
      </c>
      <c r="B60" s="43">
        <v>50500000</v>
      </c>
      <c r="C60" s="43" t="s">
        <v>105</v>
      </c>
      <c r="D60" s="6">
        <v>9900</v>
      </c>
      <c r="E60" s="43" t="s">
        <v>16</v>
      </c>
      <c r="F60" s="44" t="s">
        <v>17</v>
      </c>
      <c r="G60" s="44" t="s">
        <v>18</v>
      </c>
      <c r="H60" s="45"/>
    </row>
    <row r="61" spans="1:107" ht="32.25" customHeight="1" x14ac:dyDescent="0.25">
      <c r="A61" s="43">
        <v>50</v>
      </c>
      <c r="B61" s="43">
        <v>50700000</v>
      </c>
      <c r="C61" s="43" t="s">
        <v>56</v>
      </c>
      <c r="D61" s="6">
        <v>25000</v>
      </c>
      <c r="E61" s="43" t="s">
        <v>28</v>
      </c>
      <c r="F61" s="44" t="s">
        <v>17</v>
      </c>
      <c r="G61" s="44" t="s">
        <v>18</v>
      </c>
      <c r="H61" s="45"/>
    </row>
    <row r="62" spans="1:107" ht="36.75" customHeight="1" x14ac:dyDescent="0.25">
      <c r="A62" s="43">
        <v>51</v>
      </c>
      <c r="B62" s="43">
        <v>63100000</v>
      </c>
      <c r="C62" s="43" t="s">
        <v>58</v>
      </c>
      <c r="D62" s="6">
        <v>30000</v>
      </c>
      <c r="E62" s="43" t="s">
        <v>28</v>
      </c>
      <c r="F62" s="44" t="s">
        <v>17</v>
      </c>
      <c r="G62" s="44" t="s">
        <v>18</v>
      </c>
      <c r="H62" s="45"/>
    </row>
    <row r="63" spans="1:107" ht="29.25" customHeight="1" x14ac:dyDescent="0.25">
      <c r="A63" s="43">
        <v>52</v>
      </c>
      <c r="B63" s="43">
        <v>63700000</v>
      </c>
      <c r="C63" s="43" t="s">
        <v>59</v>
      </c>
      <c r="D63" s="6">
        <v>30000</v>
      </c>
      <c r="E63" s="43" t="s">
        <v>28</v>
      </c>
      <c r="F63" s="44" t="s">
        <v>17</v>
      </c>
      <c r="G63" s="44" t="s">
        <v>18</v>
      </c>
      <c r="H63" s="56"/>
      <c r="CX63" s="46"/>
      <c r="CY63" s="46"/>
      <c r="CZ63" s="46"/>
      <c r="DA63" s="46"/>
      <c r="DB63" s="46"/>
      <c r="DC63" s="46"/>
    </row>
    <row r="64" spans="1:107" ht="30.75" customHeight="1" x14ac:dyDescent="0.25">
      <c r="A64" s="43">
        <v>53</v>
      </c>
      <c r="B64" s="43">
        <v>64100000</v>
      </c>
      <c r="C64" s="43" t="s">
        <v>60</v>
      </c>
      <c r="D64" s="6">
        <v>30000</v>
      </c>
      <c r="E64" s="43" t="s">
        <v>28</v>
      </c>
      <c r="F64" s="44" t="s">
        <v>17</v>
      </c>
      <c r="G64" s="44" t="s">
        <v>18</v>
      </c>
      <c r="H64" s="45"/>
      <c r="CX64" s="46"/>
      <c r="CY64" s="46"/>
      <c r="CZ64" s="46"/>
      <c r="DA64" s="46"/>
      <c r="DB64" s="46"/>
      <c r="DC64" s="46"/>
    </row>
    <row r="65" spans="1:107" ht="28.5" customHeight="1" x14ac:dyDescent="0.25">
      <c r="A65" s="43">
        <v>54</v>
      </c>
      <c r="B65" s="84">
        <v>64200000</v>
      </c>
      <c r="C65" s="84" t="s">
        <v>61</v>
      </c>
      <c r="D65" s="6">
        <f>42000-2000</f>
        <v>40000</v>
      </c>
      <c r="E65" s="43" t="s">
        <v>22</v>
      </c>
      <c r="F65" s="44" t="s">
        <v>17</v>
      </c>
      <c r="G65" s="44" t="s">
        <v>18</v>
      </c>
      <c r="H65" s="45" t="s">
        <v>23</v>
      </c>
      <c r="CX65" s="57"/>
      <c r="CY65" s="57"/>
      <c r="CZ65" s="57"/>
      <c r="DA65" s="57"/>
      <c r="DB65" s="57"/>
      <c r="DC65" s="57"/>
    </row>
    <row r="66" spans="1:107" ht="27" customHeight="1" x14ac:dyDescent="0.25">
      <c r="A66" s="43">
        <v>55</v>
      </c>
      <c r="B66" s="84"/>
      <c r="C66" s="84"/>
      <c r="D66" s="6">
        <v>1000</v>
      </c>
      <c r="E66" s="43" t="s">
        <v>16</v>
      </c>
      <c r="F66" s="44" t="s">
        <v>17</v>
      </c>
      <c r="G66" s="44" t="s">
        <v>18</v>
      </c>
      <c r="H66" s="45" t="s">
        <v>62</v>
      </c>
      <c r="CX66" s="46"/>
      <c r="CY66" s="46"/>
      <c r="CZ66" s="46"/>
      <c r="DA66" s="46"/>
      <c r="DB66" s="46"/>
      <c r="DC66" s="46"/>
    </row>
    <row r="67" spans="1:107" ht="35.25" customHeight="1" x14ac:dyDescent="0.25">
      <c r="A67" s="43">
        <v>56</v>
      </c>
      <c r="B67" s="84"/>
      <c r="C67" s="84"/>
      <c r="D67" s="6">
        <v>1500</v>
      </c>
      <c r="E67" s="43" t="s">
        <v>16</v>
      </c>
      <c r="F67" s="44" t="s">
        <v>17</v>
      </c>
      <c r="G67" s="44" t="s">
        <v>18</v>
      </c>
      <c r="H67" s="45"/>
      <c r="CX67" s="46"/>
      <c r="CY67" s="46"/>
      <c r="CZ67" s="46"/>
      <c r="DA67" s="46"/>
      <c r="DB67" s="46"/>
      <c r="DC67" s="46"/>
    </row>
    <row r="68" spans="1:107" ht="56.25" customHeight="1" x14ac:dyDescent="0.25">
      <c r="A68" s="43">
        <v>57</v>
      </c>
      <c r="B68" s="84"/>
      <c r="C68" s="84"/>
      <c r="D68" s="6">
        <v>15000</v>
      </c>
      <c r="E68" s="43" t="s">
        <v>16</v>
      </c>
      <c r="F68" s="44" t="s">
        <v>17</v>
      </c>
      <c r="G68" s="44" t="s">
        <v>18</v>
      </c>
      <c r="H68" s="45" t="s">
        <v>63</v>
      </c>
    </row>
    <row r="69" spans="1:107" ht="49.5" customHeight="1" x14ac:dyDescent="0.25">
      <c r="A69" s="43">
        <v>58</v>
      </c>
      <c r="B69" s="43">
        <v>66500000</v>
      </c>
      <c r="C69" s="43" t="s">
        <v>64</v>
      </c>
      <c r="D69" s="58">
        <v>300000</v>
      </c>
      <c r="E69" s="43" t="s">
        <v>28</v>
      </c>
      <c r="F69" s="44" t="s">
        <v>17</v>
      </c>
      <c r="G69" s="44" t="s">
        <v>18</v>
      </c>
      <c r="H69" s="45"/>
      <c r="CX69" s="35"/>
      <c r="CY69" s="35"/>
      <c r="CZ69" s="35"/>
      <c r="DA69" s="35"/>
      <c r="DB69" s="35"/>
      <c r="DC69" s="35"/>
    </row>
    <row r="70" spans="1:107" ht="39" customHeight="1" x14ac:dyDescent="0.25">
      <c r="A70" s="43">
        <v>59</v>
      </c>
      <c r="B70" s="84">
        <v>72200000</v>
      </c>
      <c r="C70" s="84" t="s">
        <v>65</v>
      </c>
      <c r="D70" s="6">
        <f>230000</f>
        <v>230000</v>
      </c>
      <c r="E70" s="43" t="s">
        <v>16</v>
      </c>
      <c r="F70" s="44" t="s">
        <v>17</v>
      </c>
      <c r="G70" s="44" t="s">
        <v>18</v>
      </c>
      <c r="H70" s="45" t="s">
        <v>52</v>
      </c>
    </row>
    <row r="71" spans="1:107" s="35" customFormat="1" ht="30.75" customHeight="1" x14ac:dyDescent="0.25">
      <c r="A71" s="43">
        <v>60</v>
      </c>
      <c r="B71" s="84"/>
      <c r="C71" s="84"/>
      <c r="D71" s="6">
        <v>5000</v>
      </c>
      <c r="E71" s="43" t="s">
        <v>16</v>
      </c>
      <c r="F71" s="44" t="s">
        <v>17</v>
      </c>
      <c r="G71" s="44" t="s">
        <v>18</v>
      </c>
      <c r="H71" s="45" t="s">
        <v>66</v>
      </c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</row>
    <row r="72" spans="1:107" s="35" customFormat="1" ht="36.75" customHeight="1" x14ac:dyDescent="0.25">
      <c r="A72" s="43">
        <v>61</v>
      </c>
      <c r="B72" s="43">
        <v>72400000</v>
      </c>
      <c r="C72" s="43" t="s">
        <v>67</v>
      </c>
      <c r="D72" s="6">
        <f>360000+720</f>
        <v>360720</v>
      </c>
      <c r="E72" s="43" t="s">
        <v>68</v>
      </c>
      <c r="F72" s="44" t="s">
        <v>17</v>
      </c>
      <c r="G72" s="44" t="s">
        <v>18</v>
      </c>
      <c r="H72" s="45" t="s">
        <v>66</v>
      </c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</row>
    <row r="73" spans="1:107" ht="36" customHeight="1" x14ac:dyDescent="0.25">
      <c r="A73" s="43">
        <v>62</v>
      </c>
      <c r="B73" s="43">
        <v>75100000</v>
      </c>
      <c r="C73" s="43" t="s">
        <v>69</v>
      </c>
      <c r="D73" s="6">
        <v>3000</v>
      </c>
      <c r="E73" s="43" t="s">
        <v>16</v>
      </c>
      <c r="F73" s="44" t="s">
        <v>17</v>
      </c>
      <c r="G73" s="44" t="s">
        <v>18</v>
      </c>
      <c r="H73" s="45" t="s">
        <v>52</v>
      </c>
      <c r="CX73" s="47"/>
      <c r="CY73" s="47"/>
      <c r="CZ73" s="47"/>
      <c r="DA73" s="47"/>
      <c r="DB73" s="47"/>
      <c r="DC73" s="47"/>
    </row>
    <row r="74" spans="1:107" ht="36" customHeight="1" x14ac:dyDescent="0.25">
      <c r="A74" s="43">
        <v>63</v>
      </c>
      <c r="B74" s="43">
        <v>77200000</v>
      </c>
      <c r="C74" s="43" t="s">
        <v>70</v>
      </c>
      <c r="D74" s="6">
        <f>685000+250000</f>
        <v>935000</v>
      </c>
      <c r="E74" s="43" t="s">
        <v>28</v>
      </c>
      <c r="F74" s="44" t="s">
        <v>17</v>
      </c>
      <c r="G74" s="44" t="s">
        <v>18</v>
      </c>
      <c r="H74" s="45"/>
      <c r="CX74" s="46"/>
      <c r="CY74" s="46"/>
      <c r="CZ74" s="46"/>
      <c r="DA74" s="46"/>
      <c r="DB74" s="46"/>
      <c r="DC74" s="46"/>
    </row>
    <row r="75" spans="1:107" s="35" customFormat="1" ht="26.25" customHeight="1" x14ac:dyDescent="0.25">
      <c r="A75" s="43">
        <v>64</v>
      </c>
      <c r="B75" s="43">
        <v>79700000</v>
      </c>
      <c r="C75" s="43" t="s">
        <v>72</v>
      </c>
      <c r="D75" s="6">
        <f>220000</f>
        <v>220000</v>
      </c>
      <c r="E75" s="43" t="s">
        <v>16</v>
      </c>
      <c r="F75" s="44" t="s">
        <v>17</v>
      </c>
      <c r="G75" s="44" t="s">
        <v>18</v>
      </c>
      <c r="H75" s="45" t="s">
        <v>62</v>
      </c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</row>
    <row r="76" spans="1:107" s="35" customFormat="1" ht="26.25" customHeight="1" x14ac:dyDescent="0.25">
      <c r="A76" s="43">
        <v>65</v>
      </c>
      <c r="B76" s="43">
        <v>79800000</v>
      </c>
      <c r="C76" s="43" t="s">
        <v>140</v>
      </c>
      <c r="D76" s="6">
        <v>500</v>
      </c>
      <c r="E76" s="43" t="s">
        <v>16</v>
      </c>
      <c r="F76" s="44" t="s">
        <v>17</v>
      </c>
      <c r="G76" s="44" t="s">
        <v>18</v>
      </c>
      <c r="H76" s="45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</row>
    <row r="77" spans="1:107" s="35" customFormat="1" ht="33.75" customHeight="1" x14ac:dyDescent="0.25">
      <c r="A77" s="43">
        <v>66</v>
      </c>
      <c r="B77" s="43">
        <v>80500000</v>
      </c>
      <c r="C77" s="43" t="s">
        <v>109</v>
      </c>
      <c r="D77" s="6">
        <v>9900</v>
      </c>
      <c r="E77" s="43" t="s">
        <v>16</v>
      </c>
      <c r="F77" s="44" t="s">
        <v>17</v>
      </c>
      <c r="G77" s="44" t="s">
        <v>18</v>
      </c>
      <c r="H77" s="45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46"/>
      <c r="CY77" s="46"/>
      <c r="CZ77" s="46"/>
      <c r="DA77" s="46"/>
      <c r="DB77" s="46"/>
      <c r="DC77" s="46"/>
    </row>
    <row r="78" spans="1:107" ht="30" customHeight="1" x14ac:dyDescent="0.25">
      <c r="A78" s="43">
        <v>67</v>
      </c>
      <c r="B78" s="43">
        <v>90900000</v>
      </c>
      <c r="C78" s="43" t="s">
        <v>74</v>
      </c>
      <c r="D78" s="6">
        <f>70000-3320</f>
        <v>66680</v>
      </c>
      <c r="E78" s="43" t="s">
        <v>28</v>
      </c>
      <c r="F78" s="44" t="s">
        <v>17</v>
      </c>
      <c r="G78" s="44" t="s">
        <v>18</v>
      </c>
      <c r="H78" s="45"/>
    </row>
    <row r="79" spans="1:107" ht="29.25" customHeight="1" x14ac:dyDescent="0.25">
      <c r="A79" s="43">
        <v>68</v>
      </c>
      <c r="B79" s="43">
        <v>92100000</v>
      </c>
      <c r="C79" s="43" t="s">
        <v>122</v>
      </c>
      <c r="D79" s="6">
        <f>7901+2089</f>
        <v>9990</v>
      </c>
      <c r="E79" s="43" t="s">
        <v>16</v>
      </c>
      <c r="F79" s="44" t="s">
        <v>17</v>
      </c>
      <c r="G79" s="44" t="s">
        <v>18</v>
      </c>
      <c r="H79" s="45"/>
    </row>
    <row r="80" spans="1:107" ht="31.5" customHeight="1" x14ac:dyDescent="0.25">
      <c r="A80" s="43">
        <v>69</v>
      </c>
      <c r="B80" s="43">
        <v>92200000</v>
      </c>
      <c r="C80" s="43" t="s">
        <v>75</v>
      </c>
      <c r="D80" s="6">
        <v>4000</v>
      </c>
      <c r="E80" s="43" t="s">
        <v>16</v>
      </c>
      <c r="F80" s="44" t="s">
        <v>17</v>
      </c>
      <c r="G80" s="44" t="s">
        <v>18</v>
      </c>
      <c r="H80" s="45"/>
    </row>
    <row r="81" spans="1:107" ht="33" customHeight="1" x14ac:dyDescent="0.25">
      <c r="A81" s="43">
        <v>70</v>
      </c>
      <c r="B81" s="43">
        <v>92400000</v>
      </c>
      <c r="C81" s="43" t="s">
        <v>76</v>
      </c>
      <c r="D81" s="6">
        <v>4800</v>
      </c>
      <c r="E81" s="43" t="s">
        <v>16</v>
      </c>
      <c r="F81" s="44" t="s">
        <v>17</v>
      </c>
      <c r="G81" s="44" t="s">
        <v>18</v>
      </c>
      <c r="H81" s="45"/>
    </row>
    <row r="82" spans="1:107" ht="36.75" customHeight="1" x14ac:dyDescent="0.25">
      <c r="A82" s="43">
        <v>71</v>
      </c>
      <c r="B82" s="43">
        <v>92500000</v>
      </c>
      <c r="C82" s="43" t="s">
        <v>77</v>
      </c>
      <c r="D82" s="6">
        <f>44000-500</f>
        <v>43500</v>
      </c>
      <c r="E82" s="43" t="s">
        <v>16</v>
      </c>
      <c r="F82" s="44" t="s">
        <v>17</v>
      </c>
      <c r="G82" s="44" t="s">
        <v>18</v>
      </c>
      <c r="H82" s="45" t="s">
        <v>52</v>
      </c>
      <c r="CX82" s="46"/>
      <c r="CY82" s="46"/>
      <c r="CZ82" s="46"/>
      <c r="DA82" s="46"/>
      <c r="DB82" s="46"/>
      <c r="DC82" s="46"/>
    </row>
    <row r="83" spans="1:107" ht="33.75" customHeight="1" x14ac:dyDescent="0.25">
      <c r="C83" s="59"/>
      <c r="D83" s="12"/>
      <c r="E83" s="60"/>
      <c r="F83" s="61"/>
      <c r="G83" s="62"/>
      <c r="CX83" s="51"/>
      <c r="CY83" s="51"/>
      <c r="CZ83" s="51"/>
      <c r="DA83" s="51"/>
      <c r="DB83" s="51"/>
      <c r="DC83" s="51"/>
    </row>
    <row r="84" spans="1:107" ht="38.25" customHeight="1" x14ac:dyDescent="0.25">
      <c r="C84" s="63"/>
      <c r="D84" s="12"/>
      <c r="E84" s="60"/>
      <c r="F84" s="61"/>
      <c r="G84" s="62"/>
    </row>
    <row r="85" spans="1:107" ht="30.75" customHeight="1" x14ac:dyDescent="0.25">
      <c r="A85" s="36"/>
      <c r="B85" s="90" t="s">
        <v>78</v>
      </c>
      <c r="C85" s="90"/>
      <c r="D85" s="14"/>
      <c r="E85" s="60"/>
      <c r="F85" s="60"/>
    </row>
    <row r="86" spans="1:107" ht="31.5" customHeight="1" x14ac:dyDescent="0.25">
      <c r="A86" s="36"/>
      <c r="B86" s="36"/>
      <c r="D86" s="15"/>
      <c r="E86" s="91" t="s">
        <v>79</v>
      </c>
      <c r="F86" s="91"/>
    </row>
    <row r="87" spans="1:107" ht="31.5" customHeight="1" x14ac:dyDescent="0.25">
      <c r="A87" s="36"/>
      <c r="B87" s="36"/>
      <c r="H87" s="60"/>
    </row>
    <row r="88" spans="1:107" ht="33" customHeight="1" x14ac:dyDescent="0.25">
      <c r="A88" s="36"/>
      <c r="B88" s="90" t="s">
        <v>80</v>
      </c>
      <c r="C88" s="90"/>
      <c r="D88" s="64"/>
      <c r="H88" s="60"/>
      <c r="CX88" s="65"/>
      <c r="CY88" s="65"/>
      <c r="CZ88" s="65"/>
      <c r="DA88" s="65"/>
      <c r="DB88" s="65"/>
      <c r="DC88" s="65"/>
    </row>
    <row r="89" spans="1:107" ht="36" customHeight="1" x14ac:dyDescent="0.25">
      <c r="A89" s="36"/>
      <c r="B89" s="36"/>
      <c r="E89" s="91" t="s">
        <v>79</v>
      </c>
      <c r="F89" s="91"/>
    </row>
    <row r="90" spans="1:107" ht="19.5" customHeight="1" x14ac:dyDescent="0.25">
      <c r="A90" s="36"/>
      <c r="B90" s="36"/>
      <c r="C90" s="59"/>
    </row>
    <row r="91" spans="1:107" x14ac:dyDescent="0.25">
      <c r="A91" s="36"/>
      <c r="B91" s="36"/>
    </row>
    <row r="92" spans="1:107" ht="24.75" customHeight="1" x14ac:dyDescent="0.25">
      <c r="A92" s="36"/>
      <c r="B92" s="36"/>
      <c r="C92" s="60"/>
    </row>
    <row r="93" spans="1:107" ht="22.5" customHeight="1" x14ac:dyDescent="0.25">
      <c r="A93" s="36"/>
      <c r="B93" s="36"/>
    </row>
    <row r="94" spans="1:107" x14ac:dyDescent="0.25">
      <c r="A94" s="36"/>
      <c r="B94" s="36"/>
      <c r="C94" s="66"/>
    </row>
    <row r="101" spans="1:107" ht="22.5" x14ac:dyDescent="0.25">
      <c r="A101" s="36"/>
      <c r="B101" s="36"/>
      <c r="CX101" s="67"/>
      <c r="CY101" s="67"/>
      <c r="CZ101" s="67"/>
      <c r="DA101" s="67"/>
      <c r="DB101" s="67"/>
      <c r="DC101" s="67"/>
    </row>
  </sheetData>
  <sheetProtection algorithmName="SHA-512" hashValue="PCqCuB+8cvMtMw44J/xPDsHxxTkqIxu/qWPndBHfXzqV8PgYGaEyExviIPmGqGzaftoKiInuF00+o74GJWskoA==" saltValue="7KKZ63d8ZcY9K5jJA8VumA==" spinCount="100000" sheet="1" objects="1" scenarios="1"/>
  <mergeCells count="29">
    <mergeCell ref="E89:F89"/>
    <mergeCell ref="C3:G3"/>
    <mergeCell ref="A4:E5"/>
    <mergeCell ref="F4:H4"/>
    <mergeCell ref="F5:H5"/>
    <mergeCell ref="A6:E6"/>
    <mergeCell ref="F6:H7"/>
    <mergeCell ref="A7:E7"/>
    <mergeCell ref="A8:H8"/>
    <mergeCell ref="A9:H9"/>
    <mergeCell ref="B48:B49"/>
    <mergeCell ref="C48:C49"/>
    <mergeCell ref="B18:B19"/>
    <mergeCell ref="C18:C19"/>
    <mergeCell ref="B23:B24"/>
    <mergeCell ref="C23:C24"/>
    <mergeCell ref="B25:B27"/>
    <mergeCell ref="C25:C27"/>
    <mergeCell ref="B54:B55"/>
    <mergeCell ref="C54:C55"/>
    <mergeCell ref="B56:B58"/>
    <mergeCell ref="C56:C58"/>
    <mergeCell ref="B65:B68"/>
    <mergeCell ref="C65:C68"/>
    <mergeCell ref="B70:B71"/>
    <mergeCell ref="C70:C71"/>
    <mergeCell ref="B85:C85"/>
    <mergeCell ref="E86:F86"/>
    <mergeCell ref="B88:C88"/>
  </mergeCells>
  <pageMargins left="0.7" right="0.7" top="0.75" bottom="0.75" header="0.3" footer="0.3"/>
  <pageSetup scale="54" orientation="portrait" r:id="rId1"/>
  <colBreaks count="1" manualBreakCount="1">
    <brk id="8" max="8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K126"/>
  <sheetViews>
    <sheetView zoomScale="115" zoomScaleNormal="115" workbookViewId="0">
      <selection activeCell="N10" sqref="N10"/>
    </sheetView>
  </sheetViews>
  <sheetFormatPr defaultRowHeight="13.5" x14ac:dyDescent="0.25"/>
  <cols>
    <col min="1" max="1" width="3.85546875" style="35" customWidth="1"/>
    <col min="2" max="2" width="10" style="35" customWidth="1"/>
    <col min="3" max="3" width="53.7109375" style="36" customWidth="1"/>
    <col min="4" max="4" width="12.28515625" style="2" customWidth="1"/>
    <col min="5" max="5" width="10.42578125" style="36" customWidth="1"/>
    <col min="6" max="6" width="12.5703125" style="36" customWidth="1"/>
    <col min="7" max="7" width="16.42578125" style="36" customWidth="1"/>
    <col min="8" max="8" width="56.5703125" style="36" customWidth="1"/>
    <col min="9" max="16384" width="9.140625" style="36"/>
  </cols>
  <sheetData>
    <row r="1" spans="1:115" ht="18" customHeight="1" x14ac:dyDescent="0.25"/>
    <row r="2" spans="1:115" s="39" customFormat="1" ht="23.25" customHeight="1" x14ac:dyDescent="0.25">
      <c r="A2" s="36"/>
      <c r="B2" s="36"/>
      <c r="C2" s="36"/>
      <c r="D2" s="2"/>
      <c r="E2" s="36"/>
      <c r="F2" s="36"/>
      <c r="G2" s="36"/>
      <c r="H2" s="38" t="s">
        <v>113</v>
      </c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  <c r="AO2" s="36"/>
      <c r="AP2" s="36"/>
      <c r="AQ2" s="36"/>
      <c r="AR2" s="36"/>
      <c r="AS2" s="36"/>
      <c r="AT2" s="36"/>
      <c r="AU2" s="36"/>
      <c r="AV2" s="36"/>
      <c r="AW2" s="36"/>
      <c r="AX2" s="36"/>
      <c r="AY2" s="36"/>
      <c r="AZ2" s="36"/>
      <c r="BA2" s="36"/>
      <c r="BB2" s="36"/>
      <c r="BC2" s="36"/>
      <c r="BD2" s="36"/>
      <c r="BE2" s="36"/>
      <c r="BF2" s="36"/>
      <c r="BG2" s="36"/>
      <c r="BH2" s="36"/>
      <c r="BI2" s="36"/>
      <c r="BJ2" s="36"/>
      <c r="BK2" s="36"/>
      <c r="BL2" s="36"/>
      <c r="BM2" s="36"/>
      <c r="BN2" s="36"/>
      <c r="BO2" s="36"/>
      <c r="BP2" s="36"/>
      <c r="BQ2" s="36"/>
      <c r="BR2" s="36"/>
      <c r="BS2" s="36"/>
      <c r="BT2" s="36"/>
      <c r="BU2" s="36"/>
      <c r="BV2" s="36"/>
      <c r="BW2" s="36"/>
      <c r="BX2" s="36"/>
      <c r="BY2" s="36"/>
      <c r="BZ2" s="36"/>
      <c r="CA2" s="36"/>
      <c r="CB2" s="36"/>
      <c r="CC2" s="36"/>
      <c r="CD2" s="36"/>
      <c r="CE2" s="36"/>
      <c r="CF2" s="36"/>
      <c r="CG2" s="36"/>
      <c r="CH2" s="36"/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</row>
    <row r="3" spans="1:115" s="39" customFormat="1" ht="20.25" customHeight="1" x14ac:dyDescent="0.25">
      <c r="A3" s="36"/>
      <c r="B3" s="36"/>
      <c r="C3" s="92" t="s">
        <v>0</v>
      </c>
      <c r="D3" s="92"/>
      <c r="E3" s="92"/>
      <c r="F3" s="92"/>
      <c r="G3" s="92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  <c r="AO3" s="36"/>
      <c r="AP3" s="36"/>
      <c r="AQ3" s="36"/>
      <c r="AR3" s="36"/>
      <c r="AS3" s="36"/>
      <c r="AT3" s="36"/>
      <c r="AU3" s="36"/>
      <c r="AV3" s="36"/>
      <c r="AW3" s="36"/>
      <c r="AX3" s="36"/>
      <c r="AY3" s="36"/>
      <c r="AZ3" s="36"/>
      <c r="BA3" s="36"/>
      <c r="BB3" s="36"/>
      <c r="BC3" s="36"/>
      <c r="BD3" s="36"/>
      <c r="BE3" s="36"/>
      <c r="BF3" s="36"/>
      <c r="BG3" s="36"/>
      <c r="BH3" s="36"/>
      <c r="BI3" s="36"/>
      <c r="BJ3" s="36"/>
      <c r="BK3" s="36"/>
      <c r="BL3" s="36"/>
      <c r="BM3" s="36"/>
      <c r="BN3" s="36"/>
      <c r="BO3" s="36"/>
      <c r="BP3" s="36"/>
      <c r="BQ3" s="36"/>
      <c r="BR3" s="36"/>
      <c r="BS3" s="36"/>
      <c r="BT3" s="36"/>
      <c r="BU3" s="36"/>
      <c r="BV3" s="36"/>
      <c r="BW3" s="36"/>
      <c r="BX3" s="36"/>
      <c r="BY3" s="36"/>
      <c r="BZ3" s="36"/>
      <c r="CA3" s="36"/>
      <c r="CB3" s="36"/>
      <c r="CC3" s="36"/>
      <c r="CD3" s="36"/>
      <c r="CE3" s="36"/>
      <c r="CF3" s="36"/>
      <c r="CG3" s="36"/>
      <c r="CH3" s="36"/>
      <c r="CI3" s="36"/>
      <c r="CJ3" s="36"/>
      <c r="CK3" s="36"/>
      <c r="CL3" s="36"/>
      <c r="CM3" s="36"/>
      <c r="CN3" s="36"/>
      <c r="CO3" s="36"/>
      <c r="CP3" s="36"/>
      <c r="CQ3" s="36"/>
      <c r="CR3" s="36"/>
      <c r="CS3" s="36"/>
      <c r="CT3" s="36"/>
      <c r="CU3" s="36"/>
      <c r="CV3" s="36"/>
      <c r="CW3" s="36"/>
      <c r="CX3" s="36"/>
      <c r="CY3" s="36"/>
      <c r="CZ3" s="36"/>
      <c r="DA3" s="36"/>
      <c r="DB3" s="36"/>
      <c r="DC3" s="36"/>
      <c r="DD3" s="36"/>
      <c r="DE3" s="36"/>
      <c r="DF3" s="36"/>
      <c r="DG3" s="36"/>
      <c r="DH3" s="36"/>
      <c r="DI3" s="36"/>
      <c r="DJ3" s="36"/>
      <c r="DK3" s="36"/>
    </row>
    <row r="4" spans="1:115" s="39" customFormat="1" ht="26.25" customHeight="1" x14ac:dyDescent="0.25">
      <c r="A4" s="93" t="s">
        <v>141</v>
      </c>
      <c r="B4" s="94"/>
      <c r="C4" s="94"/>
      <c r="D4" s="94"/>
      <c r="E4" s="95"/>
      <c r="F4" s="93" t="s">
        <v>1</v>
      </c>
      <c r="G4" s="94"/>
      <c r="H4" s="95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  <c r="AI4" s="36"/>
      <c r="AJ4" s="36"/>
      <c r="AK4" s="36"/>
      <c r="AL4" s="36"/>
      <c r="AM4" s="36"/>
      <c r="AN4" s="36"/>
      <c r="AO4" s="36"/>
      <c r="AP4" s="36"/>
      <c r="AQ4" s="36"/>
      <c r="AR4" s="36"/>
      <c r="AS4" s="36"/>
      <c r="AT4" s="36"/>
      <c r="AU4" s="36"/>
      <c r="AV4" s="36"/>
      <c r="AW4" s="36"/>
      <c r="AX4" s="36"/>
      <c r="AY4" s="36"/>
      <c r="AZ4" s="36"/>
      <c r="BA4" s="36"/>
      <c r="BB4" s="36"/>
      <c r="BC4" s="36"/>
      <c r="BD4" s="36"/>
      <c r="BE4" s="36"/>
      <c r="BF4" s="36"/>
      <c r="BG4" s="36"/>
      <c r="BH4" s="36"/>
      <c r="BI4" s="36"/>
      <c r="BJ4" s="36"/>
      <c r="BK4" s="36"/>
      <c r="BL4" s="36"/>
      <c r="BM4" s="36"/>
      <c r="BN4" s="36"/>
      <c r="BO4" s="36"/>
      <c r="BP4" s="36"/>
      <c r="BQ4" s="36"/>
      <c r="BR4" s="36"/>
      <c r="BS4" s="36"/>
      <c r="BT4" s="36"/>
      <c r="BU4" s="36"/>
      <c r="BV4" s="36"/>
      <c r="BW4" s="36"/>
      <c r="BX4" s="36"/>
      <c r="BY4" s="36"/>
      <c r="BZ4" s="36"/>
      <c r="CA4" s="36"/>
      <c r="CB4" s="36"/>
      <c r="CC4" s="36"/>
      <c r="CD4" s="36"/>
      <c r="CE4" s="36"/>
      <c r="CF4" s="36"/>
      <c r="CG4" s="36"/>
      <c r="CH4" s="36"/>
      <c r="CI4" s="36"/>
      <c r="CJ4" s="36"/>
      <c r="CK4" s="36"/>
      <c r="CL4" s="36"/>
      <c r="CM4" s="36"/>
      <c r="CN4" s="36"/>
      <c r="CO4" s="36"/>
      <c r="CP4" s="36"/>
      <c r="CQ4" s="36"/>
      <c r="CR4" s="36"/>
      <c r="CS4" s="36"/>
      <c r="CT4" s="36"/>
      <c r="CU4" s="36"/>
      <c r="CV4" s="36"/>
      <c r="CW4" s="36"/>
      <c r="CX4" s="36"/>
      <c r="CY4" s="36"/>
      <c r="CZ4" s="36"/>
      <c r="DA4" s="36"/>
      <c r="DB4" s="36"/>
      <c r="DC4" s="36"/>
      <c r="DD4" s="36"/>
      <c r="DE4" s="36"/>
      <c r="DF4" s="36"/>
      <c r="DG4" s="36"/>
      <c r="DH4" s="36"/>
      <c r="DI4" s="36"/>
      <c r="DJ4" s="36"/>
      <c r="DK4" s="36"/>
    </row>
    <row r="5" spans="1:115" s="39" customFormat="1" ht="18.75" customHeight="1" x14ac:dyDescent="0.25">
      <c r="A5" s="96"/>
      <c r="B5" s="97"/>
      <c r="C5" s="97"/>
      <c r="D5" s="97"/>
      <c r="E5" s="98"/>
      <c r="F5" s="99">
        <v>204578581</v>
      </c>
      <c r="G5" s="100"/>
      <c r="H5" s="101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  <c r="AC5" s="36"/>
      <c r="AD5" s="36"/>
      <c r="AE5" s="36"/>
      <c r="AF5" s="36"/>
      <c r="AG5" s="36"/>
      <c r="AH5" s="36"/>
      <c r="AI5" s="36"/>
      <c r="AJ5" s="36"/>
      <c r="AK5" s="36"/>
      <c r="AL5" s="36"/>
      <c r="AM5" s="36"/>
      <c r="AN5" s="36"/>
      <c r="AO5" s="36"/>
      <c r="AP5" s="36"/>
      <c r="AQ5" s="36"/>
      <c r="AR5" s="36"/>
      <c r="AS5" s="36"/>
      <c r="AT5" s="36"/>
      <c r="AU5" s="36"/>
      <c r="AV5" s="36"/>
      <c r="AW5" s="36"/>
      <c r="AX5" s="36"/>
      <c r="AY5" s="36"/>
      <c r="AZ5" s="36"/>
      <c r="BA5" s="36"/>
      <c r="BB5" s="36"/>
      <c r="BC5" s="36"/>
      <c r="BD5" s="36"/>
      <c r="BE5" s="36"/>
      <c r="BF5" s="36"/>
      <c r="BG5" s="36"/>
      <c r="BH5" s="36"/>
      <c r="BI5" s="36"/>
      <c r="BJ5" s="36"/>
      <c r="BK5" s="36"/>
      <c r="BL5" s="36"/>
      <c r="BM5" s="36"/>
      <c r="BN5" s="36"/>
      <c r="BO5" s="36"/>
      <c r="BP5" s="36"/>
      <c r="BQ5" s="36"/>
      <c r="BR5" s="36"/>
      <c r="BS5" s="36"/>
      <c r="BT5" s="36"/>
      <c r="BU5" s="36"/>
      <c r="BV5" s="36"/>
      <c r="BW5" s="36"/>
      <c r="BX5" s="36"/>
      <c r="BY5" s="36"/>
      <c r="BZ5" s="36"/>
      <c r="CA5" s="36"/>
      <c r="CB5" s="36"/>
      <c r="CC5" s="36"/>
      <c r="CD5" s="36"/>
      <c r="CE5" s="36"/>
      <c r="CF5" s="36"/>
      <c r="CG5" s="36"/>
      <c r="CH5" s="36"/>
      <c r="CI5" s="36"/>
      <c r="CJ5" s="36"/>
      <c r="CK5" s="36"/>
      <c r="CL5" s="36"/>
      <c r="CM5" s="36"/>
      <c r="CN5" s="36"/>
      <c r="CO5" s="36"/>
      <c r="CP5" s="36"/>
      <c r="CQ5" s="36"/>
      <c r="CR5" s="36"/>
      <c r="CS5" s="36"/>
      <c r="CT5" s="36"/>
      <c r="CU5" s="36"/>
      <c r="CV5" s="36"/>
      <c r="CW5" s="36"/>
      <c r="CX5" s="36"/>
      <c r="CY5" s="36"/>
      <c r="CZ5" s="36"/>
      <c r="DA5" s="36"/>
      <c r="DB5" s="36"/>
      <c r="DC5" s="36"/>
      <c r="DD5" s="36"/>
      <c r="DE5" s="36"/>
      <c r="DF5" s="36"/>
      <c r="DG5" s="36"/>
      <c r="DH5" s="36"/>
      <c r="DI5" s="36"/>
      <c r="DJ5" s="36"/>
      <c r="DK5" s="36"/>
    </row>
    <row r="6" spans="1:115" s="39" customFormat="1" ht="22.5" customHeight="1" x14ac:dyDescent="0.25">
      <c r="A6" s="93" t="s">
        <v>2</v>
      </c>
      <c r="B6" s="94"/>
      <c r="C6" s="94"/>
      <c r="D6" s="94"/>
      <c r="E6" s="95"/>
      <c r="F6" s="93" t="s">
        <v>82</v>
      </c>
      <c r="G6" s="102"/>
      <c r="H6" s="103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36"/>
      <c r="CN6" s="36"/>
      <c r="CO6" s="36"/>
      <c r="CP6" s="36"/>
      <c r="CQ6" s="36"/>
      <c r="CR6" s="36"/>
      <c r="CS6" s="36"/>
      <c r="CT6" s="36"/>
      <c r="CU6" s="36"/>
      <c r="CV6" s="36"/>
      <c r="CW6" s="36"/>
      <c r="CX6" s="36"/>
      <c r="CY6" s="36"/>
      <c r="CZ6" s="36"/>
      <c r="DA6" s="36"/>
      <c r="DB6" s="36"/>
      <c r="DC6" s="36"/>
      <c r="DD6" s="36"/>
      <c r="DE6" s="36"/>
      <c r="DF6" s="36"/>
      <c r="DG6" s="36"/>
      <c r="DH6" s="36"/>
      <c r="DI6" s="36"/>
      <c r="DJ6" s="36"/>
      <c r="DK6" s="36"/>
    </row>
    <row r="7" spans="1:115" s="39" customFormat="1" ht="21.75" customHeight="1" x14ac:dyDescent="0.25">
      <c r="A7" s="99" t="s">
        <v>4</v>
      </c>
      <c r="B7" s="100"/>
      <c r="C7" s="100"/>
      <c r="D7" s="100"/>
      <c r="E7" s="101"/>
      <c r="F7" s="104"/>
      <c r="G7" s="105"/>
      <c r="H7" s="106"/>
      <c r="I7" s="36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  <c r="CE7" s="36"/>
      <c r="CF7" s="36"/>
      <c r="CG7" s="36"/>
      <c r="CH7" s="36"/>
      <c r="CI7" s="36"/>
      <c r="CJ7" s="36"/>
      <c r="CK7" s="36"/>
      <c r="CL7" s="36"/>
      <c r="CM7" s="36"/>
      <c r="CN7" s="36"/>
      <c r="CO7" s="36"/>
      <c r="CP7" s="36"/>
      <c r="CQ7" s="36"/>
      <c r="CR7" s="36"/>
      <c r="CS7" s="36"/>
      <c r="CT7" s="36"/>
      <c r="CU7" s="36"/>
      <c r="CV7" s="36"/>
      <c r="CW7" s="36"/>
      <c r="CX7" s="36"/>
      <c r="CY7" s="36"/>
      <c r="CZ7" s="36"/>
      <c r="DA7" s="36"/>
      <c r="DB7" s="36"/>
      <c r="DC7" s="36"/>
      <c r="DD7" s="36"/>
      <c r="DE7" s="36"/>
      <c r="DF7" s="36"/>
      <c r="DG7" s="36"/>
      <c r="DH7" s="36"/>
      <c r="DI7" s="36"/>
      <c r="DJ7" s="36"/>
      <c r="DK7" s="36"/>
    </row>
    <row r="8" spans="1:115" s="39" customFormat="1" ht="21" customHeight="1" x14ac:dyDescent="0.25">
      <c r="A8" s="93" t="s">
        <v>5</v>
      </c>
      <c r="B8" s="94"/>
      <c r="C8" s="94"/>
      <c r="D8" s="94"/>
      <c r="E8" s="94"/>
      <c r="F8" s="94"/>
      <c r="G8" s="94"/>
      <c r="H8" s="95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6"/>
      <c r="CH8" s="36"/>
      <c r="CI8" s="36"/>
      <c r="CJ8" s="36"/>
      <c r="CK8" s="36"/>
      <c r="CL8" s="36"/>
      <c r="CM8" s="36"/>
      <c r="CN8" s="36"/>
      <c r="CO8" s="36"/>
      <c r="CP8" s="36"/>
      <c r="CQ8" s="36"/>
      <c r="CR8" s="36"/>
      <c r="CS8" s="36"/>
      <c r="CT8" s="36"/>
      <c r="CU8" s="36"/>
      <c r="CV8" s="36"/>
      <c r="CW8" s="36"/>
      <c r="CX8" s="36"/>
      <c r="CY8" s="36"/>
      <c r="CZ8" s="36"/>
      <c r="DA8" s="36"/>
      <c r="DB8" s="36"/>
      <c r="DC8" s="36"/>
      <c r="DD8" s="36"/>
      <c r="DE8" s="36"/>
      <c r="DF8" s="36"/>
      <c r="DG8" s="36"/>
      <c r="DH8" s="36"/>
      <c r="DI8" s="36"/>
      <c r="DJ8" s="36"/>
      <c r="DK8" s="36"/>
    </row>
    <row r="9" spans="1:115" s="35" customFormat="1" ht="15.75" customHeight="1" x14ac:dyDescent="0.25">
      <c r="A9" s="107">
        <f>22870000+22396000</f>
        <v>45266000</v>
      </c>
      <c r="B9" s="108"/>
      <c r="C9" s="108"/>
      <c r="D9" s="108"/>
      <c r="E9" s="108"/>
      <c r="F9" s="108"/>
      <c r="G9" s="108"/>
      <c r="H9" s="108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  <c r="AE9" s="36"/>
      <c r="AF9" s="36"/>
      <c r="AG9" s="36"/>
      <c r="AH9" s="36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  <c r="CE9" s="36"/>
      <c r="CF9" s="36"/>
      <c r="CG9" s="36"/>
      <c r="CH9" s="36"/>
      <c r="CI9" s="36"/>
      <c r="CJ9" s="36"/>
      <c r="CK9" s="36"/>
      <c r="CL9" s="36"/>
      <c r="CM9" s="36"/>
      <c r="CN9" s="36"/>
      <c r="CO9" s="36"/>
      <c r="CP9" s="36"/>
      <c r="CQ9" s="36"/>
      <c r="CR9" s="36"/>
      <c r="CS9" s="36"/>
      <c r="CT9" s="36"/>
      <c r="CU9" s="36"/>
      <c r="CV9" s="36"/>
      <c r="CW9" s="36"/>
      <c r="CX9" s="36"/>
      <c r="CY9" s="36"/>
      <c r="CZ9" s="36"/>
      <c r="DA9" s="36"/>
      <c r="DB9" s="36"/>
      <c r="DC9" s="36"/>
      <c r="DD9" s="36"/>
      <c r="DE9" s="36"/>
      <c r="DF9" s="36"/>
      <c r="DG9" s="36"/>
      <c r="DH9" s="36"/>
      <c r="DI9" s="36"/>
      <c r="DJ9" s="36"/>
      <c r="DK9" s="36"/>
    </row>
    <row r="10" spans="1:115" s="35" customFormat="1" ht="57" customHeight="1" x14ac:dyDescent="0.25">
      <c r="A10" s="43" t="s">
        <v>6</v>
      </c>
      <c r="B10" s="43" t="s">
        <v>7</v>
      </c>
      <c r="C10" s="43" t="s">
        <v>8</v>
      </c>
      <c r="D10" s="5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/>
      <c r="CH10" s="36"/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/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/>
      <c r="DH10" s="36"/>
      <c r="DI10" s="36"/>
      <c r="DJ10" s="36"/>
      <c r="DK10" s="36"/>
    </row>
    <row r="11" spans="1:115" s="35" customFormat="1" ht="15" customHeight="1" x14ac:dyDescent="0.25">
      <c r="A11" s="43">
        <v>1</v>
      </c>
      <c r="B11" s="43">
        <v>2</v>
      </c>
      <c r="C11" s="43">
        <v>3</v>
      </c>
      <c r="D11" s="6">
        <v>4</v>
      </c>
      <c r="E11" s="43">
        <v>5</v>
      </c>
      <c r="F11" s="43">
        <v>6</v>
      </c>
      <c r="G11" s="43">
        <v>7</v>
      </c>
      <c r="H11" s="43">
        <v>8</v>
      </c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  <c r="AL11" s="36"/>
      <c r="AM11" s="36"/>
      <c r="AN11" s="36"/>
      <c r="AO11" s="36"/>
      <c r="AP11" s="36"/>
      <c r="AQ11" s="36"/>
      <c r="AR11" s="36"/>
      <c r="AS11" s="36"/>
      <c r="AT11" s="36"/>
      <c r="AU11" s="36"/>
      <c r="AV11" s="36"/>
      <c r="AW11" s="36"/>
      <c r="AX11" s="36"/>
      <c r="AY11" s="36"/>
      <c r="AZ11" s="36"/>
      <c r="BA11" s="36"/>
      <c r="BB11" s="36"/>
      <c r="BC11" s="36"/>
      <c r="BD11" s="36"/>
      <c r="BE11" s="36"/>
      <c r="BF11" s="36"/>
      <c r="BG11" s="36"/>
      <c r="BH11" s="36"/>
      <c r="BI11" s="36"/>
      <c r="BJ11" s="36"/>
      <c r="BK11" s="36"/>
      <c r="BL11" s="36"/>
      <c r="BM11" s="36"/>
      <c r="BN11" s="36"/>
      <c r="BO11" s="36"/>
      <c r="BP11" s="36"/>
      <c r="BQ11" s="36"/>
      <c r="BR11" s="36"/>
      <c r="BS11" s="36"/>
      <c r="BT11" s="36"/>
      <c r="BU11" s="36"/>
      <c r="BV11" s="36"/>
      <c r="BW11" s="36"/>
      <c r="BX11" s="36"/>
      <c r="BY11" s="36"/>
      <c r="BZ11" s="36"/>
      <c r="CA11" s="36"/>
      <c r="CB11" s="36"/>
      <c r="CC11" s="36"/>
      <c r="CD11" s="36"/>
      <c r="CE11" s="36"/>
      <c r="CF11" s="36"/>
      <c r="CG11" s="36"/>
      <c r="CH11" s="36"/>
      <c r="CI11" s="36"/>
      <c r="CJ11" s="36"/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</row>
    <row r="12" spans="1:115" ht="27.75" customHeight="1" x14ac:dyDescent="0.25">
      <c r="A12" s="43">
        <v>1</v>
      </c>
      <c r="B12" s="43" t="s">
        <v>14</v>
      </c>
      <c r="C12" s="43" t="s">
        <v>15</v>
      </c>
      <c r="D12" s="6">
        <f>9900-500</f>
        <v>9400</v>
      </c>
      <c r="E12" s="43" t="s">
        <v>16</v>
      </c>
      <c r="F12" s="44" t="s">
        <v>17</v>
      </c>
      <c r="G12" s="44" t="s">
        <v>18</v>
      </c>
      <c r="H12" s="45"/>
    </row>
    <row r="13" spans="1:115" ht="33" customHeight="1" x14ac:dyDescent="0.25">
      <c r="A13" s="43">
        <v>2</v>
      </c>
      <c r="B13" s="44" t="s">
        <v>20</v>
      </c>
      <c r="C13" s="43" t="s">
        <v>21</v>
      </c>
      <c r="D13" s="6">
        <f>1869040+300000</f>
        <v>2169040</v>
      </c>
      <c r="E13" s="43" t="s">
        <v>22</v>
      </c>
      <c r="F13" s="44" t="s">
        <v>17</v>
      </c>
      <c r="G13" s="44" t="s">
        <v>18</v>
      </c>
      <c r="H13" s="45" t="s">
        <v>23</v>
      </c>
    </row>
    <row r="14" spans="1:115" ht="35.25" customHeight="1" x14ac:dyDescent="0.25">
      <c r="A14" s="43">
        <v>3</v>
      </c>
      <c r="B14" s="44" t="s">
        <v>83</v>
      </c>
      <c r="C14" s="43" t="s">
        <v>25</v>
      </c>
      <c r="D14" s="6">
        <v>9900</v>
      </c>
      <c r="E14" s="43" t="s">
        <v>16</v>
      </c>
      <c r="F14" s="44" t="s">
        <v>17</v>
      </c>
      <c r="G14" s="44" t="s">
        <v>18</v>
      </c>
      <c r="H14" s="45"/>
    </row>
    <row r="15" spans="1:115" ht="33" customHeight="1" x14ac:dyDescent="0.25">
      <c r="A15" s="43">
        <v>4</v>
      </c>
      <c r="B15" s="43">
        <v>14200000</v>
      </c>
      <c r="C15" s="43" t="s">
        <v>116</v>
      </c>
      <c r="D15" s="6">
        <v>2000</v>
      </c>
      <c r="E15" s="43" t="s">
        <v>16</v>
      </c>
      <c r="F15" s="44" t="s">
        <v>17</v>
      </c>
      <c r="G15" s="44" t="s">
        <v>18</v>
      </c>
      <c r="H15" s="43"/>
    </row>
    <row r="16" spans="1:115" ht="38.25" customHeight="1" x14ac:dyDescent="0.25">
      <c r="A16" s="43">
        <v>5</v>
      </c>
      <c r="B16" s="43">
        <v>18100000</v>
      </c>
      <c r="C16" s="43" t="s">
        <v>84</v>
      </c>
      <c r="D16" s="6">
        <v>5000</v>
      </c>
      <c r="E16" s="43" t="s">
        <v>16</v>
      </c>
      <c r="F16" s="44" t="s">
        <v>17</v>
      </c>
      <c r="G16" s="44" t="s">
        <v>18</v>
      </c>
      <c r="H16" s="45"/>
    </row>
    <row r="17" spans="1:8" ht="38.25" customHeight="1" x14ac:dyDescent="0.25">
      <c r="A17" s="43">
        <v>6</v>
      </c>
      <c r="B17" s="43">
        <v>18200000</v>
      </c>
      <c r="C17" s="43" t="s">
        <v>117</v>
      </c>
      <c r="D17" s="6">
        <v>7000</v>
      </c>
      <c r="E17" s="43" t="s">
        <v>16</v>
      </c>
      <c r="F17" s="44" t="s">
        <v>17</v>
      </c>
      <c r="G17" s="44" t="s">
        <v>18</v>
      </c>
      <c r="H17" s="45"/>
    </row>
    <row r="18" spans="1:8" ht="35.25" customHeight="1" x14ac:dyDescent="0.25">
      <c r="A18" s="43">
        <v>7</v>
      </c>
      <c r="B18" s="43">
        <v>18300000</v>
      </c>
      <c r="C18" s="43" t="s">
        <v>29</v>
      </c>
      <c r="D18" s="6">
        <v>9000</v>
      </c>
      <c r="E18" s="43" t="s">
        <v>16</v>
      </c>
      <c r="F18" s="44" t="s">
        <v>17</v>
      </c>
      <c r="G18" s="44" t="s">
        <v>18</v>
      </c>
      <c r="H18" s="45"/>
    </row>
    <row r="19" spans="1:8" ht="35.25" customHeight="1" x14ac:dyDescent="0.25">
      <c r="A19" s="43">
        <v>8</v>
      </c>
      <c r="B19" s="43">
        <v>18400000</v>
      </c>
      <c r="C19" s="43" t="s">
        <v>30</v>
      </c>
      <c r="D19" s="6">
        <f>141700+251000</f>
        <v>392700</v>
      </c>
      <c r="E19" s="43" t="s">
        <v>28</v>
      </c>
      <c r="F19" s="44" t="s">
        <v>17</v>
      </c>
      <c r="G19" s="44" t="s">
        <v>18</v>
      </c>
      <c r="H19" s="45"/>
    </row>
    <row r="20" spans="1:8" ht="36" customHeight="1" x14ac:dyDescent="0.25">
      <c r="A20" s="43">
        <v>9</v>
      </c>
      <c r="B20" s="84">
        <v>18500000</v>
      </c>
      <c r="C20" s="84" t="s">
        <v>31</v>
      </c>
      <c r="D20" s="6">
        <v>10000</v>
      </c>
      <c r="E20" s="43" t="s">
        <v>16</v>
      </c>
      <c r="F20" s="44" t="s">
        <v>17</v>
      </c>
      <c r="G20" s="44" t="s">
        <v>18</v>
      </c>
      <c r="H20" s="45" t="s">
        <v>19</v>
      </c>
    </row>
    <row r="21" spans="1:8" ht="38.25" customHeight="1" x14ac:dyDescent="0.25">
      <c r="A21" s="43">
        <v>10</v>
      </c>
      <c r="B21" s="84"/>
      <c r="C21" s="84"/>
      <c r="D21" s="6">
        <f>20000-1000</f>
        <v>19000</v>
      </c>
      <c r="E21" s="43" t="s">
        <v>28</v>
      </c>
      <c r="F21" s="44" t="s">
        <v>17</v>
      </c>
      <c r="G21" s="44" t="s">
        <v>18</v>
      </c>
      <c r="H21" s="45"/>
    </row>
    <row r="22" spans="1:8" ht="38.25" customHeight="1" x14ac:dyDescent="0.25">
      <c r="A22" s="43">
        <v>11</v>
      </c>
      <c r="B22" s="43">
        <v>18800000</v>
      </c>
      <c r="C22" s="43" t="s">
        <v>32</v>
      </c>
      <c r="D22" s="6">
        <f>90000+300000</f>
        <v>390000</v>
      </c>
      <c r="E22" s="43" t="s">
        <v>28</v>
      </c>
      <c r="F22" s="44" t="s">
        <v>17</v>
      </c>
      <c r="G22" s="44" t="s">
        <v>18</v>
      </c>
      <c r="H22" s="45"/>
    </row>
    <row r="23" spans="1:8" ht="36" customHeight="1" x14ac:dyDescent="0.25">
      <c r="A23" s="43">
        <v>12</v>
      </c>
      <c r="B23" s="43">
        <v>18900000</v>
      </c>
      <c r="C23" s="43" t="s">
        <v>85</v>
      </c>
      <c r="D23" s="6">
        <v>3000</v>
      </c>
      <c r="E23" s="43" t="s">
        <v>16</v>
      </c>
      <c r="F23" s="44" t="s">
        <v>17</v>
      </c>
      <c r="G23" s="44" t="s">
        <v>18</v>
      </c>
      <c r="H23" s="45"/>
    </row>
    <row r="24" spans="1:8" ht="31.5" customHeight="1" x14ac:dyDescent="0.25">
      <c r="A24" s="43">
        <v>13</v>
      </c>
      <c r="B24" s="43">
        <v>22100000</v>
      </c>
      <c r="C24" s="43" t="s">
        <v>86</v>
      </c>
      <c r="D24" s="6">
        <v>5000</v>
      </c>
      <c r="E24" s="43" t="s">
        <v>16</v>
      </c>
      <c r="F24" s="44" t="s">
        <v>17</v>
      </c>
      <c r="G24" s="44" t="s">
        <v>18</v>
      </c>
      <c r="H24" s="45"/>
    </row>
    <row r="25" spans="1:8" ht="33.75" customHeight="1" x14ac:dyDescent="0.25">
      <c r="A25" s="43">
        <v>14</v>
      </c>
      <c r="B25" s="43">
        <v>22400000</v>
      </c>
      <c r="C25" s="43" t="s">
        <v>33</v>
      </c>
      <c r="D25" s="6">
        <v>6000</v>
      </c>
      <c r="E25" s="43" t="s">
        <v>16</v>
      </c>
      <c r="F25" s="44" t="s">
        <v>17</v>
      </c>
      <c r="G25" s="44" t="s">
        <v>18</v>
      </c>
      <c r="H25" s="45"/>
    </row>
    <row r="26" spans="1:8" ht="33.75" customHeight="1" x14ac:dyDescent="0.25">
      <c r="A26" s="43">
        <v>15</v>
      </c>
      <c r="B26" s="43">
        <v>22800000</v>
      </c>
      <c r="C26" s="43" t="s">
        <v>87</v>
      </c>
      <c r="D26" s="6">
        <v>6000</v>
      </c>
      <c r="E26" s="43" t="s">
        <v>16</v>
      </c>
      <c r="F26" s="44" t="s">
        <v>17</v>
      </c>
      <c r="G26" s="44" t="s">
        <v>18</v>
      </c>
      <c r="H26" s="45"/>
    </row>
    <row r="27" spans="1:8" ht="33" customHeight="1" x14ac:dyDescent="0.25">
      <c r="A27" s="43">
        <v>16</v>
      </c>
      <c r="B27" s="43">
        <v>30100000</v>
      </c>
      <c r="C27" s="43" t="s">
        <v>34</v>
      </c>
      <c r="D27" s="8">
        <v>9900</v>
      </c>
      <c r="E27" s="43" t="s">
        <v>16</v>
      </c>
      <c r="F27" s="44" t="s">
        <v>17</v>
      </c>
      <c r="G27" s="44" t="s">
        <v>18</v>
      </c>
      <c r="H27" s="45"/>
    </row>
    <row r="28" spans="1:8" ht="42" customHeight="1" x14ac:dyDescent="0.25">
      <c r="A28" s="43">
        <v>17</v>
      </c>
      <c r="B28" s="84">
        <v>30200000</v>
      </c>
      <c r="C28" s="84" t="s">
        <v>89</v>
      </c>
      <c r="D28" s="68">
        <v>5800</v>
      </c>
      <c r="E28" s="43" t="s">
        <v>22</v>
      </c>
      <c r="F28" s="44" t="s">
        <v>17</v>
      </c>
      <c r="G28" s="44" t="s">
        <v>18</v>
      </c>
      <c r="H28" s="45" t="s">
        <v>23</v>
      </c>
    </row>
    <row r="29" spans="1:8" ht="44.25" customHeight="1" x14ac:dyDescent="0.25">
      <c r="A29" s="43">
        <v>18</v>
      </c>
      <c r="B29" s="84"/>
      <c r="C29" s="84"/>
      <c r="D29" s="69">
        <f>44000</f>
        <v>44000</v>
      </c>
      <c r="E29" s="43" t="s">
        <v>22</v>
      </c>
      <c r="F29" s="44" t="s">
        <v>17</v>
      </c>
      <c r="G29" s="44" t="s">
        <v>18</v>
      </c>
      <c r="H29" s="45" t="s">
        <v>23</v>
      </c>
    </row>
    <row r="30" spans="1:8" ht="35.25" customHeight="1" x14ac:dyDescent="0.25">
      <c r="A30" s="43">
        <v>19</v>
      </c>
      <c r="B30" s="84"/>
      <c r="C30" s="84"/>
      <c r="D30" s="68">
        <v>3000</v>
      </c>
      <c r="E30" s="43" t="s">
        <v>28</v>
      </c>
      <c r="F30" s="44" t="s">
        <v>17</v>
      </c>
      <c r="G30" s="44" t="s">
        <v>18</v>
      </c>
      <c r="H30" s="45"/>
    </row>
    <row r="31" spans="1:8" ht="35.25" customHeight="1" x14ac:dyDescent="0.25">
      <c r="A31" s="43">
        <v>20</v>
      </c>
      <c r="B31" s="84"/>
      <c r="C31" s="84"/>
      <c r="D31" s="69">
        <f>6000+8000000</f>
        <v>8006000</v>
      </c>
      <c r="E31" s="43" t="s">
        <v>28</v>
      </c>
      <c r="F31" s="44" t="s">
        <v>17</v>
      </c>
      <c r="G31" s="44" t="s">
        <v>18</v>
      </c>
      <c r="H31" s="45"/>
    </row>
    <row r="32" spans="1:8" ht="39.75" customHeight="1" x14ac:dyDescent="0.25">
      <c r="A32" s="43">
        <v>21</v>
      </c>
      <c r="B32" s="43">
        <v>31100000</v>
      </c>
      <c r="C32" s="43" t="s">
        <v>35</v>
      </c>
      <c r="D32" s="7">
        <f>140000+200000</f>
        <v>340000</v>
      </c>
      <c r="E32" s="43" t="s">
        <v>28</v>
      </c>
      <c r="F32" s="44" t="s">
        <v>17</v>
      </c>
      <c r="G32" s="44" t="s">
        <v>18</v>
      </c>
      <c r="H32" s="45"/>
    </row>
    <row r="33" spans="1:8" ht="27" customHeight="1" x14ac:dyDescent="0.25">
      <c r="A33" s="43">
        <v>22</v>
      </c>
      <c r="B33" s="43">
        <v>31200000</v>
      </c>
      <c r="C33" s="43" t="s">
        <v>90</v>
      </c>
      <c r="D33" s="6">
        <v>3000</v>
      </c>
      <c r="E33" s="43" t="s">
        <v>16</v>
      </c>
      <c r="F33" s="44" t="s">
        <v>17</v>
      </c>
      <c r="G33" s="44" t="s">
        <v>18</v>
      </c>
      <c r="H33" s="45"/>
    </row>
    <row r="34" spans="1:8" ht="27" customHeight="1" x14ac:dyDescent="0.25">
      <c r="A34" s="43">
        <v>23</v>
      </c>
      <c r="B34" s="43">
        <v>31300000</v>
      </c>
      <c r="C34" s="43" t="s">
        <v>91</v>
      </c>
      <c r="D34" s="6">
        <v>2000</v>
      </c>
      <c r="E34" s="43" t="s">
        <v>16</v>
      </c>
      <c r="F34" s="44" t="s">
        <v>17</v>
      </c>
      <c r="G34" s="44" t="s">
        <v>18</v>
      </c>
      <c r="H34" s="45"/>
    </row>
    <row r="35" spans="1:8" ht="27" customHeight="1" x14ac:dyDescent="0.25">
      <c r="A35" s="43">
        <v>24</v>
      </c>
      <c r="B35" s="43">
        <v>31400000</v>
      </c>
      <c r="C35" s="43" t="s">
        <v>36</v>
      </c>
      <c r="D35" s="6">
        <f>10000+20000</f>
        <v>30000</v>
      </c>
      <c r="E35" s="43" t="s">
        <v>28</v>
      </c>
      <c r="F35" s="44" t="s">
        <v>17</v>
      </c>
      <c r="G35" s="44" t="s">
        <v>18</v>
      </c>
      <c r="H35" s="45"/>
    </row>
    <row r="36" spans="1:8" ht="27" customHeight="1" x14ac:dyDescent="0.25">
      <c r="A36" s="43">
        <v>25</v>
      </c>
      <c r="B36" s="43">
        <v>31500000</v>
      </c>
      <c r="C36" s="43" t="s">
        <v>37</v>
      </c>
      <c r="D36" s="6">
        <v>9900</v>
      </c>
      <c r="E36" s="43" t="s">
        <v>16</v>
      </c>
      <c r="F36" s="44" t="s">
        <v>17</v>
      </c>
      <c r="G36" s="44" t="s">
        <v>18</v>
      </c>
      <c r="H36" s="52"/>
    </row>
    <row r="37" spans="1:8" ht="34.5" customHeight="1" x14ac:dyDescent="0.25">
      <c r="A37" s="43">
        <v>26</v>
      </c>
      <c r="B37" s="43">
        <v>31600000</v>
      </c>
      <c r="C37" s="43" t="s">
        <v>118</v>
      </c>
      <c r="D37" s="6">
        <v>30</v>
      </c>
      <c r="E37" s="43" t="s">
        <v>16</v>
      </c>
      <c r="F37" s="44" t="s">
        <v>17</v>
      </c>
      <c r="G37" s="44" t="s">
        <v>18</v>
      </c>
      <c r="H37" s="45"/>
    </row>
    <row r="38" spans="1:8" ht="33.75" customHeight="1" x14ac:dyDescent="0.25">
      <c r="A38" s="43">
        <v>27</v>
      </c>
      <c r="B38" s="54">
        <v>32200000</v>
      </c>
      <c r="C38" s="54" t="s">
        <v>38</v>
      </c>
      <c r="D38" s="7">
        <v>2597000</v>
      </c>
      <c r="E38" s="43" t="s">
        <v>28</v>
      </c>
      <c r="F38" s="44" t="s">
        <v>17</v>
      </c>
      <c r="G38" s="44" t="s">
        <v>18</v>
      </c>
      <c r="H38" s="45"/>
    </row>
    <row r="39" spans="1:8" ht="38.25" customHeight="1" x14ac:dyDescent="0.25">
      <c r="A39" s="43">
        <v>28</v>
      </c>
      <c r="B39" s="54">
        <v>32300000</v>
      </c>
      <c r="C39" s="54" t="s">
        <v>92</v>
      </c>
      <c r="D39" s="7">
        <v>1292000</v>
      </c>
      <c r="E39" s="43" t="s">
        <v>28</v>
      </c>
      <c r="F39" s="44" t="s">
        <v>17</v>
      </c>
      <c r="G39" s="44" t="s">
        <v>18</v>
      </c>
      <c r="H39" s="45"/>
    </row>
    <row r="40" spans="1:8" ht="33.75" customHeight="1" x14ac:dyDescent="0.25">
      <c r="A40" s="43">
        <v>29</v>
      </c>
      <c r="B40" s="43">
        <v>32400000</v>
      </c>
      <c r="C40" s="43" t="s">
        <v>39</v>
      </c>
      <c r="D40" s="6">
        <v>5000</v>
      </c>
      <c r="E40" s="43" t="s">
        <v>16</v>
      </c>
      <c r="F40" s="44" t="s">
        <v>17</v>
      </c>
      <c r="G40" s="44" t="s">
        <v>18</v>
      </c>
      <c r="H40" s="45"/>
    </row>
    <row r="41" spans="1:8" ht="33.75" customHeight="1" x14ac:dyDescent="0.25">
      <c r="A41" s="43">
        <v>30</v>
      </c>
      <c r="B41" s="43">
        <v>34100000</v>
      </c>
      <c r="C41" s="43" t="s">
        <v>142</v>
      </c>
      <c r="D41" s="7">
        <f>360000+3800000</f>
        <v>4160000</v>
      </c>
      <c r="E41" s="43" t="s">
        <v>28</v>
      </c>
      <c r="F41" s="44" t="s">
        <v>17</v>
      </c>
      <c r="G41" s="44" t="s">
        <v>18</v>
      </c>
      <c r="H41" s="45"/>
    </row>
    <row r="42" spans="1:8" ht="36" customHeight="1" x14ac:dyDescent="0.25">
      <c r="A42" s="43">
        <v>31</v>
      </c>
      <c r="B42" s="43">
        <v>34300000</v>
      </c>
      <c r="C42" s="43" t="s">
        <v>40</v>
      </c>
      <c r="D42" s="6">
        <f>38190-14105</f>
        <v>24085</v>
      </c>
      <c r="E42" s="43" t="s">
        <v>22</v>
      </c>
      <c r="F42" s="44" t="s">
        <v>17</v>
      </c>
      <c r="G42" s="44" t="s">
        <v>18</v>
      </c>
      <c r="H42" s="45" t="s">
        <v>23</v>
      </c>
    </row>
    <row r="43" spans="1:8" ht="33.75" customHeight="1" x14ac:dyDescent="0.25">
      <c r="A43" s="43">
        <v>32</v>
      </c>
      <c r="B43" s="43">
        <v>34900000</v>
      </c>
      <c r="C43" s="43" t="s">
        <v>93</v>
      </c>
      <c r="D43" s="6">
        <v>1500</v>
      </c>
      <c r="E43" s="43" t="s">
        <v>16</v>
      </c>
      <c r="F43" s="44" t="s">
        <v>17</v>
      </c>
      <c r="G43" s="44" t="s">
        <v>18</v>
      </c>
      <c r="H43" s="45"/>
    </row>
    <row r="44" spans="1:8" ht="33" customHeight="1" x14ac:dyDescent="0.25">
      <c r="A44" s="43">
        <v>33</v>
      </c>
      <c r="B44" s="85">
        <v>35100000</v>
      </c>
      <c r="C44" s="85" t="s">
        <v>41</v>
      </c>
      <c r="D44" s="6">
        <f>70000+9975</f>
        <v>79975</v>
      </c>
      <c r="E44" s="43" t="s">
        <v>28</v>
      </c>
      <c r="F44" s="44" t="s">
        <v>17</v>
      </c>
      <c r="G44" s="44" t="s">
        <v>18</v>
      </c>
      <c r="H44" s="43"/>
    </row>
    <row r="45" spans="1:8" ht="35.25" customHeight="1" x14ac:dyDescent="0.25">
      <c r="A45" s="43">
        <v>34</v>
      </c>
      <c r="B45" s="86"/>
      <c r="C45" s="86"/>
      <c r="D45" s="7">
        <v>116562</v>
      </c>
      <c r="E45" s="43" t="s">
        <v>28</v>
      </c>
      <c r="F45" s="44" t="s">
        <v>17</v>
      </c>
      <c r="G45" s="44" t="s">
        <v>18</v>
      </c>
      <c r="H45" s="43"/>
    </row>
    <row r="46" spans="1:8" ht="35.25" customHeight="1" x14ac:dyDescent="0.25">
      <c r="A46" s="43">
        <v>35</v>
      </c>
      <c r="B46" s="43">
        <v>38400000</v>
      </c>
      <c r="C46" s="43" t="s">
        <v>143</v>
      </c>
      <c r="D46" s="6">
        <v>100</v>
      </c>
      <c r="E46" s="43" t="s">
        <v>16</v>
      </c>
      <c r="F46" s="44" t="s">
        <v>17</v>
      </c>
      <c r="G46" s="44" t="s">
        <v>18</v>
      </c>
      <c r="H46" s="45"/>
    </row>
    <row r="47" spans="1:8" ht="33" customHeight="1" x14ac:dyDescent="0.25">
      <c r="A47" s="43">
        <v>36</v>
      </c>
      <c r="B47" s="70">
        <v>38600000</v>
      </c>
      <c r="C47" s="43" t="s">
        <v>95</v>
      </c>
      <c r="D47" s="7">
        <v>81000</v>
      </c>
      <c r="E47" s="43" t="s">
        <v>28</v>
      </c>
      <c r="F47" s="44" t="s">
        <v>17</v>
      </c>
      <c r="G47" s="44" t="s">
        <v>18</v>
      </c>
      <c r="H47" s="45"/>
    </row>
    <row r="48" spans="1:8" ht="37.5" customHeight="1" x14ac:dyDescent="0.25">
      <c r="A48" s="43">
        <v>37</v>
      </c>
      <c r="B48" s="43">
        <v>39100000</v>
      </c>
      <c r="C48" s="43" t="s">
        <v>42</v>
      </c>
      <c r="D48" s="7">
        <v>9500</v>
      </c>
      <c r="E48" s="43" t="s">
        <v>16</v>
      </c>
      <c r="F48" s="44" t="s">
        <v>17</v>
      </c>
      <c r="G48" s="44" t="s">
        <v>18</v>
      </c>
      <c r="H48" s="45"/>
    </row>
    <row r="49" spans="1:115" ht="33.75" customHeight="1" x14ac:dyDescent="0.25">
      <c r="A49" s="43">
        <v>38</v>
      </c>
      <c r="B49" s="43">
        <v>39500000</v>
      </c>
      <c r="C49" s="43" t="s">
        <v>96</v>
      </c>
      <c r="D49" s="6">
        <v>3000</v>
      </c>
      <c r="E49" s="43" t="s">
        <v>16</v>
      </c>
      <c r="F49" s="44" t="s">
        <v>17</v>
      </c>
      <c r="G49" s="44" t="s">
        <v>18</v>
      </c>
      <c r="H49" s="43"/>
    </row>
    <row r="50" spans="1:115" ht="31.5" customHeight="1" x14ac:dyDescent="0.25">
      <c r="A50" s="43">
        <v>39</v>
      </c>
      <c r="B50" s="84">
        <v>39700000</v>
      </c>
      <c r="C50" s="84" t="s">
        <v>97</v>
      </c>
      <c r="D50" s="6">
        <v>3610</v>
      </c>
      <c r="E50" s="43" t="s">
        <v>16</v>
      </c>
      <c r="F50" s="44" t="s">
        <v>17</v>
      </c>
      <c r="G50" s="44" t="s">
        <v>18</v>
      </c>
      <c r="H50" s="43"/>
    </row>
    <row r="51" spans="1:115" ht="37.5" customHeight="1" x14ac:dyDescent="0.25">
      <c r="A51" s="43">
        <v>40</v>
      </c>
      <c r="B51" s="84"/>
      <c r="C51" s="84"/>
      <c r="D51" s="7">
        <v>6000</v>
      </c>
      <c r="E51" s="43" t="s">
        <v>16</v>
      </c>
      <c r="F51" s="44" t="s">
        <v>17</v>
      </c>
      <c r="G51" s="44" t="s">
        <v>18</v>
      </c>
      <c r="H51" s="43"/>
    </row>
    <row r="52" spans="1:115" ht="33.75" customHeight="1" x14ac:dyDescent="0.25">
      <c r="A52" s="43">
        <v>41</v>
      </c>
      <c r="B52" s="43">
        <v>42100000</v>
      </c>
      <c r="C52" s="43" t="s">
        <v>44</v>
      </c>
      <c r="D52" s="6">
        <f>200+1000</f>
        <v>1200</v>
      </c>
      <c r="E52" s="43" t="s">
        <v>16</v>
      </c>
      <c r="F52" s="44" t="s">
        <v>17</v>
      </c>
      <c r="G52" s="44" t="s">
        <v>18</v>
      </c>
      <c r="H52" s="43"/>
    </row>
    <row r="53" spans="1:115" ht="33.75" customHeight="1" x14ac:dyDescent="0.25">
      <c r="A53" s="43">
        <v>42</v>
      </c>
      <c r="B53" s="43">
        <v>42500000</v>
      </c>
      <c r="C53" s="43" t="s">
        <v>119</v>
      </c>
      <c r="D53" s="7">
        <v>34500</v>
      </c>
      <c r="E53" s="43" t="s">
        <v>28</v>
      </c>
      <c r="F53" s="44" t="s">
        <v>17</v>
      </c>
      <c r="G53" s="44" t="s">
        <v>18</v>
      </c>
      <c r="H53" s="45"/>
    </row>
    <row r="54" spans="1:115" ht="32.25" customHeight="1" x14ac:dyDescent="0.25">
      <c r="A54" s="43">
        <v>43</v>
      </c>
      <c r="B54" s="43">
        <v>42600000</v>
      </c>
      <c r="C54" s="43" t="s">
        <v>81</v>
      </c>
      <c r="D54" s="6">
        <f>9900+9900</f>
        <v>19800</v>
      </c>
      <c r="E54" s="43" t="s">
        <v>28</v>
      </c>
      <c r="F54" s="44" t="s">
        <v>17</v>
      </c>
      <c r="G54" s="44" t="s">
        <v>18</v>
      </c>
      <c r="H54" s="45"/>
    </row>
    <row r="55" spans="1:115" ht="34.5" customHeight="1" x14ac:dyDescent="0.25">
      <c r="A55" s="43">
        <v>44</v>
      </c>
      <c r="B55" s="43">
        <v>43200000</v>
      </c>
      <c r="C55" s="43" t="s">
        <v>46</v>
      </c>
      <c r="D55" s="7">
        <v>700000</v>
      </c>
      <c r="E55" s="43" t="s">
        <v>28</v>
      </c>
      <c r="F55" s="44" t="s">
        <v>17</v>
      </c>
      <c r="G55" s="44" t="s">
        <v>18</v>
      </c>
      <c r="H55" s="45"/>
    </row>
    <row r="56" spans="1:115" ht="35.25" customHeight="1" x14ac:dyDescent="0.25">
      <c r="A56" s="43">
        <v>45</v>
      </c>
      <c r="B56" s="43">
        <v>44100000</v>
      </c>
      <c r="C56" s="43" t="s">
        <v>100</v>
      </c>
      <c r="D56" s="6">
        <v>9900</v>
      </c>
      <c r="E56" s="43" t="s">
        <v>16</v>
      </c>
      <c r="F56" s="44" t="s">
        <v>17</v>
      </c>
      <c r="G56" s="44" t="s">
        <v>18</v>
      </c>
      <c r="H56" s="45"/>
    </row>
    <row r="57" spans="1:115" ht="33.75" customHeight="1" x14ac:dyDescent="0.25">
      <c r="A57" s="43">
        <v>46</v>
      </c>
      <c r="B57" s="43">
        <v>44300000</v>
      </c>
      <c r="C57" s="43" t="s">
        <v>120</v>
      </c>
      <c r="D57" s="6">
        <v>7200</v>
      </c>
      <c r="E57" s="43" t="s">
        <v>28</v>
      </c>
      <c r="F57" s="44" t="s">
        <v>17</v>
      </c>
      <c r="G57" s="44" t="s">
        <v>18</v>
      </c>
      <c r="H57" s="43"/>
    </row>
    <row r="58" spans="1:115" ht="34.5" customHeight="1" x14ac:dyDescent="0.25">
      <c r="A58" s="43">
        <v>47</v>
      </c>
      <c r="B58" s="43">
        <v>44400000</v>
      </c>
      <c r="C58" s="43" t="s">
        <v>47</v>
      </c>
      <c r="D58" s="6">
        <f>300000-171302</f>
        <v>128698</v>
      </c>
      <c r="E58" s="43" t="s">
        <v>28</v>
      </c>
      <c r="F58" s="44" t="s">
        <v>17</v>
      </c>
      <c r="G58" s="44" t="s">
        <v>18</v>
      </c>
      <c r="H58" s="45"/>
    </row>
    <row r="59" spans="1:115" ht="32.25" customHeight="1" x14ac:dyDescent="0.25">
      <c r="A59" s="43">
        <v>48</v>
      </c>
      <c r="B59" s="87">
        <v>44500000</v>
      </c>
      <c r="C59" s="85" t="s">
        <v>102</v>
      </c>
      <c r="D59" s="6">
        <f>3310+3000</f>
        <v>6310</v>
      </c>
      <c r="E59" s="43" t="s">
        <v>16</v>
      </c>
      <c r="F59" s="44" t="s">
        <v>17</v>
      </c>
      <c r="G59" s="44" t="s">
        <v>18</v>
      </c>
      <c r="H59" s="43"/>
    </row>
    <row r="60" spans="1:115" ht="33.75" customHeight="1" x14ac:dyDescent="0.25">
      <c r="A60" s="43">
        <v>49</v>
      </c>
      <c r="B60" s="88"/>
      <c r="C60" s="86"/>
      <c r="D60" s="7">
        <v>2000</v>
      </c>
      <c r="E60" s="43" t="s">
        <v>16</v>
      </c>
      <c r="F60" s="44" t="s">
        <v>17</v>
      </c>
      <c r="G60" s="44" t="s">
        <v>18</v>
      </c>
      <c r="H60" s="43"/>
    </row>
    <row r="61" spans="1:115" ht="33" customHeight="1" x14ac:dyDescent="0.25">
      <c r="A61" s="43">
        <v>50</v>
      </c>
      <c r="B61" s="43">
        <v>44800000</v>
      </c>
      <c r="C61" s="43" t="s">
        <v>103</v>
      </c>
      <c r="D61" s="6">
        <v>9900</v>
      </c>
      <c r="E61" s="43" t="s">
        <v>16</v>
      </c>
      <c r="F61" s="44" t="s">
        <v>17</v>
      </c>
      <c r="G61" s="44" t="s">
        <v>18</v>
      </c>
      <c r="H61" s="45"/>
    </row>
    <row r="62" spans="1:115" ht="33" customHeight="1" x14ac:dyDescent="0.25">
      <c r="A62" s="43">
        <v>51</v>
      </c>
      <c r="B62" s="43">
        <v>45100000</v>
      </c>
      <c r="C62" s="43" t="s">
        <v>144</v>
      </c>
      <c r="D62" s="6">
        <v>249000</v>
      </c>
      <c r="E62" s="43" t="s">
        <v>28</v>
      </c>
      <c r="F62" s="44" t="s">
        <v>17</v>
      </c>
      <c r="G62" s="44" t="s">
        <v>18</v>
      </c>
      <c r="H62" s="45"/>
    </row>
    <row r="63" spans="1:115" ht="31.5" customHeight="1" x14ac:dyDescent="0.25">
      <c r="A63" s="43">
        <v>52</v>
      </c>
      <c r="B63" s="85">
        <v>45200000</v>
      </c>
      <c r="C63" s="85" t="s">
        <v>48</v>
      </c>
      <c r="D63" s="7">
        <f>675000-35000</f>
        <v>640000</v>
      </c>
      <c r="E63" s="43" t="s">
        <v>28</v>
      </c>
      <c r="F63" s="44" t="s">
        <v>17</v>
      </c>
      <c r="G63" s="44" t="s">
        <v>18</v>
      </c>
      <c r="H63" s="71"/>
    </row>
    <row r="64" spans="1:115" s="48" customFormat="1" ht="36.75" customHeight="1" x14ac:dyDescent="0.25">
      <c r="A64" s="43">
        <v>53</v>
      </c>
      <c r="B64" s="86"/>
      <c r="C64" s="86"/>
      <c r="D64" s="6">
        <v>2171302</v>
      </c>
      <c r="E64" s="43" t="s">
        <v>28</v>
      </c>
      <c r="F64" s="44" t="s">
        <v>17</v>
      </c>
      <c r="G64" s="44" t="s">
        <v>18</v>
      </c>
      <c r="H64" s="71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  <c r="AA64" s="36"/>
      <c r="AB64" s="36"/>
      <c r="AC64" s="36"/>
      <c r="AD64" s="36"/>
      <c r="AE64" s="36"/>
      <c r="AF64" s="36"/>
      <c r="AG64" s="36"/>
      <c r="AH64" s="36"/>
      <c r="AI64" s="36"/>
      <c r="AJ64" s="36"/>
      <c r="AK64" s="36"/>
      <c r="AL64" s="36"/>
      <c r="AM64" s="36"/>
      <c r="AN64" s="36"/>
      <c r="AO64" s="36"/>
      <c r="AP64" s="36"/>
      <c r="AQ64" s="36"/>
      <c r="AR64" s="36"/>
      <c r="AS64" s="36"/>
      <c r="AT64" s="36"/>
      <c r="AU64" s="36"/>
      <c r="AV64" s="36"/>
      <c r="AW64" s="36"/>
      <c r="AX64" s="36"/>
      <c r="AY64" s="36"/>
      <c r="AZ64" s="36"/>
      <c r="BA64" s="36"/>
      <c r="BB64" s="36"/>
      <c r="BC64" s="36"/>
      <c r="BD64" s="36"/>
      <c r="BE64" s="36"/>
      <c r="BF64" s="36"/>
      <c r="BG64" s="36"/>
      <c r="BH64" s="36"/>
      <c r="BI64" s="36"/>
      <c r="BJ64" s="36"/>
      <c r="BK64" s="36"/>
      <c r="BL64" s="36"/>
      <c r="BM64" s="36"/>
      <c r="BN64" s="36"/>
      <c r="BO64" s="36"/>
      <c r="BP64" s="36"/>
      <c r="BQ64" s="36"/>
      <c r="BR64" s="36"/>
      <c r="BS64" s="36"/>
      <c r="BT64" s="36"/>
      <c r="BU64" s="36"/>
      <c r="BV64" s="36"/>
      <c r="BW64" s="36"/>
      <c r="BX64" s="36"/>
      <c r="BY64" s="36"/>
      <c r="BZ64" s="36"/>
      <c r="CA64" s="36"/>
      <c r="CB64" s="36"/>
      <c r="CC64" s="36"/>
      <c r="CD64" s="36"/>
      <c r="CE64" s="36"/>
      <c r="CF64" s="36"/>
      <c r="CG64" s="36"/>
      <c r="CH64" s="36"/>
      <c r="CI64" s="36"/>
      <c r="CJ64" s="36"/>
      <c r="CK64" s="36"/>
      <c r="CL64" s="36"/>
      <c r="CM64" s="36"/>
      <c r="CN64" s="36"/>
      <c r="CO64" s="36"/>
      <c r="CP64" s="36"/>
      <c r="CQ64" s="36"/>
      <c r="CR64" s="36"/>
      <c r="CS64" s="36"/>
      <c r="CT64" s="36"/>
      <c r="CU64" s="36"/>
      <c r="CV64" s="36"/>
      <c r="CW64" s="36"/>
      <c r="CX64" s="36"/>
      <c r="CY64" s="36"/>
      <c r="CZ64" s="36"/>
      <c r="DA64" s="36"/>
      <c r="DB64" s="36"/>
      <c r="DC64" s="36"/>
      <c r="DD64" s="36"/>
      <c r="DE64" s="36"/>
      <c r="DF64" s="36"/>
      <c r="DG64" s="36"/>
      <c r="DH64" s="36"/>
      <c r="DI64" s="36"/>
      <c r="DJ64" s="36"/>
      <c r="DK64" s="36"/>
    </row>
    <row r="65" spans="1:115" ht="30" customHeight="1" x14ac:dyDescent="0.25">
      <c r="A65" s="43">
        <v>54</v>
      </c>
      <c r="B65" s="43">
        <v>45400000</v>
      </c>
      <c r="C65" s="43" t="s">
        <v>49</v>
      </c>
      <c r="D65" s="7">
        <f>983438+328000</f>
        <v>1311438</v>
      </c>
      <c r="E65" s="43" t="s">
        <v>28</v>
      </c>
      <c r="F65" s="44" t="s">
        <v>17</v>
      </c>
      <c r="G65" s="44" t="s">
        <v>18</v>
      </c>
      <c r="H65" s="43"/>
    </row>
    <row r="66" spans="1:115" ht="33.75" customHeight="1" x14ac:dyDescent="0.25">
      <c r="A66" s="43">
        <v>55</v>
      </c>
      <c r="B66" s="43">
        <v>45500000</v>
      </c>
      <c r="C66" s="43" t="s">
        <v>145</v>
      </c>
      <c r="D66" s="6">
        <v>1000</v>
      </c>
      <c r="E66" s="43" t="s">
        <v>16</v>
      </c>
      <c r="F66" s="44" t="s">
        <v>17</v>
      </c>
      <c r="G66" s="44" t="s">
        <v>18</v>
      </c>
      <c r="H66" s="45"/>
    </row>
    <row r="67" spans="1:115" s="48" customFormat="1" ht="31.5" customHeight="1" x14ac:dyDescent="0.25">
      <c r="A67" s="43">
        <v>56</v>
      </c>
      <c r="B67" s="70">
        <v>48400000</v>
      </c>
      <c r="C67" s="43" t="s">
        <v>104</v>
      </c>
      <c r="D67" s="19">
        <v>18000</v>
      </c>
      <c r="E67" s="43" t="s">
        <v>16</v>
      </c>
      <c r="F67" s="44" t="s">
        <v>17</v>
      </c>
      <c r="G67" s="44" t="s">
        <v>18</v>
      </c>
      <c r="H67" s="45" t="s">
        <v>62</v>
      </c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  <c r="AA67" s="36"/>
      <c r="AB67" s="36"/>
      <c r="AC67" s="36"/>
      <c r="AD67" s="36"/>
      <c r="AE67" s="36"/>
      <c r="AF67" s="36"/>
      <c r="AG67" s="36"/>
      <c r="AH67" s="36"/>
      <c r="AI67" s="36"/>
      <c r="AJ67" s="36"/>
      <c r="AK67" s="36"/>
      <c r="AL67" s="36"/>
      <c r="AM67" s="36"/>
      <c r="AN67" s="36"/>
      <c r="AO67" s="36"/>
      <c r="AP67" s="36"/>
      <c r="AQ67" s="36"/>
      <c r="AR67" s="36"/>
      <c r="AS67" s="36"/>
      <c r="AT67" s="36"/>
      <c r="AU67" s="36"/>
      <c r="AV67" s="36"/>
      <c r="AW67" s="36"/>
      <c r="AX67" s="36"/>
      <c r="AY67" s="36"/>
      <c r="AZ67" s="36"/>
      <c r="BA67" s="36"/>
      <c r="BB67" s="36"/>
      <c r="BC67" s="36"/>
      <c r="BD67" s="36"/>
      <c r="BE67" s="36"/>
      <c r="BF67" s="36"/>
      <c r="BG67" s="36"/>
      <c r="BH67" s="36"/>
      <c r="BI67" s="36"/>
      <c r="BJ67" s="36"/>
      <c r="BK67" s="36"/>
      <c r="BL67" s="36"/>
      <c r="BM67" s="36"/>
      <c r="BN67" s="36"/>
      <c r="BO67" s="36"/>
      <c r="BP67" s="36"/>
      <c r="BQ67" s="36"/>
      <c r="BR67" s="36"/>
      <c r="BS67" s="36"/>
      <c r="BT67" s="36"/>
      <c r="BU67" s="36"/>
      <c r="BV67" s="36"/>
      <c r="BW67" s="36"/>
      <c r="BX67" s="36"/>
      <c r="BY67" s="36"/>
      <c r="BZ67" s="36"/>
      <c r="CA67" s="36"/>
      <c r="CB67" s="36"/>
      <c r="CC67" s="36"/>
      <c r="CD67" s="36"/>
      <c r="CE67" s="36"/>
      <c r="CF67" s="36"/>
      <c r="CG67" s="36"/>
      <c r="CH67" s="36"/>
      <c r="CI67" s="36"/>
      <c r="CJ67" s="36"/>
      <c r="CK67" s="36"/>
      <c r="CL67" s="36"/>
      <c r="CM67" s="36"/>
      <c r="CN67" s="36"/>
      <c r="CO67" s="36"/>
      <c r="CP67" s="36"/>
      <c r="CQ67" s="36"/>
      <c r="CR67" s="36"/>
      <c r="CS67" s="36"/>
      <c r="CT67" s="36"/>
      <c r="CU67" s="36"/>
      <c r="CV67" s="36"/>
      <c r="CW67" s="36"/>
      <c r="CX67" s="36"/>
      <c r="CY67" s="36"/>
      <c r="CZ67" s="36"/>
      <c r="DA67" s="36"/>
      <c r="DB67" s="36"/>
      <c r="DC67" s="36"/>
      <c r="DD67" s="36"/>
      <c r="DE67" s="36"/>
      <c r="DF67" s="36"/>
      <c r="DG67" s="36"/>
      <c r="DH67" s="36"/>
      <c r="DI67" s="36"/>
      <c r="DJ67" s="36"/>
      <c r="DK67" s="36"/>
    </row>
    <row r="68" spans="1:115" s="48" customFormat="1" ht="36.75" customHeight="1" x14ac:dyDescent="0.25">
      <c r="A68" s="43">
        <v>57</v>
      </c>
      <c r="B68" s="84">
        <v>50100000</v>
      </c>
      <c r="C68" s="84" t="s">
        <v>53</v>
      </c>
      <c r="D68" s="6">
        <f>1311000-300</f>
        <v>1310700</v>
      </c>
      <c r="E68" s="43" t="s">
        <v>28</v>
      </c>
      <c r="F68" s="44" t="s">
        <v>17</v>
      </c>
      <c r="G68" s="44" t="s">
        <v>18</v>
      </c>
      <c r="H68" s="45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  <c r="AA68" s="36"/>
      <c r="AB68" s="36"/>
      <c r="AC68" s="36"/>
      <c r="AD68" s="36"/>
      <c r="AE68" s="36"/>
      <c r="AF68" s="36"/>
      <c r="AG68" s="36"/>
      <c r="AH68" s="36"/>
      <c r="AI68" s="36"/>
      <c r="AJ68" s="36"/>
      <c r="AK68" s="36"/>
      <c r="AL68" s="36"/>
      <c r="AM68" s="36"/>
      <c r="AN68" s="36"/>
      <c r="AO68" s="36"/>
      <c r="AP68" s="36"/>
      <c r="AQ68" s="36"/>
      <c r="AR68" s="36"/>
      <c r="AS68" s="36"/>
      <c r="AT68" s="36"/>
      <c r="AU68" s="36"/>
      <c r="AV68" s="36"/>
      <c r="AW68" s="36"/>
      <c r="AX68" s="36"/>
      <c r="AY68" s="36"/>
      <c r="AZ68" s="36"/>
      <c r="BA68" s="36"/>
      <c r="BB68" s="36"/>
      <c r="BC68" s="36"/>
      <c r="BD68" s="36"/>
      <c r="BE68" s="36"/>
      <c r="BF68" s="36"/>
      <c r="BG68" s="36"/>
      <c r="BH68" s="36"/>
      <c r="BI68" s="36"/>
      <c r="BJ68" s="36"/>
      <c r="BK68" s="36"/>
      <c r="BL68" s="36"/>
      <c r="BM68" s="36"/>
      <c r="BN68" s="36"/>
      <c r="BO68" s="36"/>
      <c r="BP68" s="36"/>
      <c r="BQ68" s="36"/>
      <c r="BR68" s="36"/>
      <c r="BS68" s="36"/>
      <c r="BT68" s="36"/>
      <c r="BU68" s="36"/>
      <c r="BV68" s="36"/>
      <c r="BW68" s="36"/>
      <c r="BX68" s="36"/>
      <c r="BY68" s="36"/>
      <c r="BZ68" s="36"/>
      <c r="CA68" s="36"/>
      <c r="CB68" s="36"/>
      <c r="CC68" s="36"/>
      <c r="CD68" s="36"/>
      <c r="CE68" s="36"/>
      <c r="CF68" s="36"/>
      <c r="CG68" s="36"/>
      <c r="CH68" s="36"/>
      <c r="CI68" s="36"/>
      <c r="CJ68" s="36"/>
      <c r="CK68" s="36"/>
      <c r="CL68" s="36"/>
      <c r="CM68" s="36"/>
      <c r="CN68" s="36"/>
      <c r="CO68" s="36"/>
      <c r="CP68" s="36"/>
      <c r="CQ68" s="36"/>
      <c r="CR68" s="36"/>
      <c r="CS68" s="36"/>
      <c r="CT68" s="36"/>
      <c r="CU68" s="36"/>
      <c r="CV68" s="36"/>
      <c r="CW68" s="36"/>
      <c r="CX68" s="36"/>
      <c r="CY68" s="36"/>
      <c r="CZ68" s="36"/>
      <c r="DA68" s="36"/>
      <c r="DB68" s="36"/>
      <c r="DC68" s="36"/>
      <c r="DD68" s="36"/>
      <c r="DE68" s="36"/>
      <c r="DF68" s="36"/>
      <c r="DG68" s="36"/>
      <c r="DH68" s="36"/>
      <c r="DI68" s="36"/>
      <c r="DJ68" s="36"/>
      <c r="DK68" s="36"/>
    </row>
    <row r="69" spans="1:115" ht="31.5" customHeight="1" x14ac:dyDescent="0.25">
      <c r="A69" s="43">
        <v>58</v>
      </c>
      <c r="B69" s="84"/>
      <c r="C69" s="84"/>
      <c r="D69" s="6">
        <f>396000+100000</f>
        <v>496000</v>
      </c>
      <c r="E69" s="43" t="s">
        <v>16</v>
      </c>
      <c r="F69" s="44" t="s">
        <v>17</v>
      </c>
      <c r="G69" s="44" t="s">
        <v>18</v>
      </c>
      <c r="H69" s="45" t="s">
        <v>54</v>
      </c>
    </row>
    <row r="70" spans="1:115" ht="37.5" customHeight="1" x14ac:dyDescent="0.25">
      <c r="A70" s="43">
        <v>59</v>
      </c>
      <c r="B70" s="43">
        <v>50500000</v>
      </c>
      <c r="C70" s="43" t="s">
        <v>105</v>
      </c>
      <c r="D70" s="6">
        <v>9900</v>
      </c>
      <c r="E70" s="43" t="s">
        <v>16</v>
      </c>
      <c r="F70" s="44" t="s">
        <v>17</v>
      </c>
      <c r="G70" s="44" t="s">
        <v>18</v>
      </c>
      <c r="H70" s="45"/>
    </row>
    <row r="71" spans="1:115" ht="34.5" customHeight="1" x14ac:dyDescent="0.25">
      <c r="A71" s="43">
        <v>60</v>
      </c>
      <c r="B71" s="43">
        <v>50700000</v>
      </c>
      <c r="C71" s="43" t="s">
        <v>56</v>
      </c>
      <c r="D71" s="6">
        <v>5000</v>
      </c>
      <c r="E71" s="43" t="s">
        <v>16</v>
      </c>
      <c r="F71" s="44" t="s">
        <v>17</v>
      </c>
      <c r="G71" s="44" t="s">
        <v>18</v>
      </c>
      <c r="H71" s="45"/>
    </row>
    <row r="72" spans="1:115" ht="49.5" customHeight="1" x14ac:dyDescent="0.25">
      <c r="A72" s="43">
        <v>61</v>
      </c>
      <c r="B72" s="43">
        <v>55300000</v>
      </c>
      <c r="C72" s="43" t="s">
        <v>57</v>
      </c>
      <c r="D72" s="6">
        <f>14800-1000</f>
        <v>13800</v>
      </c>
      <c r="E72" s="43" t="s">
        <v>16</v>
      </c>
      <c r="F72" s="44" t="s">
        <v>17</v>
      </c>
      <c r="G72" s="44" t="s">
        <v>18</v>
      </c>
      <c r="H72" s="45" t="s">
        <v>19</v>
      </c>
    </row>
    <row r="73" spans="1:115" ht="39" customHeight="1" x14ac:dyDescent="0.25">
      <c r="A73" s="43">
        <v>62</v>
      </c>
      <c r="B73" s="43">
        <v>60100000</v>
      </c>
      <c r="C73" s="43" t="s">
        <v>111</v>
      </c>
      <c r="D73" s="6">
        <v>9900</v>
      </c>
      <c r="E73" s="43" t="s">
        <v>16</v>
      </c>
      <c r="F73" s="44" t="s">
        <v>17</v>
      </c>
      <c r="G73" s="44" t="s">
        <v>18</v>
      </c>
      <c r="H73" s="45"/>
    </row>
    <row r="74" spans="1:115" s="35" customFormat="1" ht="31.5" customHeight="1" x14ac:dyDescent="0.25">
      <c r="A74" s="43">
        <v>63</v>
      </c>
      <c r="B74" s="43">
        <v>63100000</v>
      </c>
      <c r="C74" s="43" t="s">
        <v>58</v>
      </c>
      <c r="D74" s="6">
        <v>9900</v>
      </c>
      <c r="E74" s="43" t="s">
        <v>16</v>
      </c>
      <c r="F74" s="44" t="s">
        <v>17</v>
      </c>
      <c r="G74" s="44" t="s">
        <v>18</v>
      </c>
      <c r="H74" s="45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  <c r="AA74" s="36"/>
      <c r="AB74" s="36"/>
      <c r="AC74" s="36"/>
      <c r="AD74" s="36"/>
      <c r="AE74" s="36"/>
      <c r="AF74" s="36"/>
      <c r="AG74" s="36"/>
      <c r="AH74" s="36"/>
      <c r="AI74" s="36"/>
      <c r="AJ74" s="36"/>
      <c r="AK74" s="36"/>
      <c r="AL74" s="36"/>
      <c r="AM74" s="36"/>
      <c r="AN74" s="36"/>
      <c r="AO74" s="36"/>
      <c r="AP74" s="36"/>
      <c r="AQ74" s="36"/>
      <c r="AR74" s="36"/>
      <c r="AS74" s="36"/>
      <c r="AT74" s="36"/>
      <c r="AU74" s="36"/>
      <c r="AV74" s="36"/>
      <c r="AW74" s="36"/>
      <c r="AX74" s="36"/>
      <c r="AY74" s="36"/>
      <c r="AZ74" s="36"/>
      <c r="BA74" s="36"/>
      <c r="BB74" s="36"/>
      <c r="BC74" s="36"/>
      <c r="BD74" s="36"/>
      <c r="BE74" s="36"/>
      <c r="BF74" s="36"/>
      <c r="BG74" s="36"/>
      <c r="BH74" s="36"/>
      <c r="BI74" s="36"/>
      <c r="BJ74" s="36"/>
      <c r="BK74" s="36"/>
      <c r="BL74" s="36"/>
      <c r="BM74" s="36"/>
      <c r="BN74" s="36"/>
      <c r="BO74" s="36"/>
      <c r="BP74" s="36"/>
      <c r="BQ74" s="36"/>
      <c r="BR74" s="36"/>
      <c r="BS74" s="36"/>
      <c r="BT74" s="36"/>
      <c r="BU74" s="36"/>
      <c r="BV74" s="36"/>
      <c r="BW74" s="36"/>
      <c r="BX74" s="36"/>
      <c r="BY74" s="36"/>
      <c r="BZ74" s="36"/>
      <c r="CA74" s="36"/>
      <c r="CB74" s="36"/>
      <c r="CC74" s="36"/>
      <c r="CD74" s="36"/>
      <c r="CE74" s="36"/>
      <c r="CF74" s="36"/>
      <c r="CG74" s="36"/>
      <c r="CH74" s="36"/>
      <c r="CI74" s="36"/>
      <c r="CJ74" s="36"/>
      <c r="CK74" s="36"/>
      <c r="CL74" s="36"/>
      <c r="CM74" s="36"/>
      <c r="CN74" s="36"/>
      <c r="CO74" s="36"/>
      <c r="CP74" s="36"/>
      <c r="CQ74" s="36"/>
      <c r="CR74" s="36"/>
      <c r="CS74" s="36"/>
      <c r="CT74" s="36"/>
      <c r="CU74" s="36"/>
      <c r="CV74" s="36"/>
      <c r="CW74" s="36"/>
      <c r="CX74" s="36"/>
      <c r="CY74" s="36"/>
      <c r="CZ74" s="36"/>
      <c r="DA74" s="36"/>
      <c r="DB74" s="36"/>
      <c r="DC74" s="36"/>
      <c r="DD74" s="36"/>
      <c r="DE74" s="36"/>
      <c r="DF74" s="36"/>
      <c r="DG74" s="36"/>
      <c r="DH74" s="36"/>
      <c r="DI74" s="36"/>
      <c r="DJ74" s="36"/>
      <c r="DK74" s="36"/>
    </row>
    <row r="75" spans="1:115" s="35" customFormat="1" ht="33.75" customHeight="1" x14ac:dyDescent="0.25">
      <c r="A75" s="43">
        <v>64</v>
      </c>
      <c r="B75" s="84">
        <v>63700000</v>
      </c>
      <c r="C75" s="84" t="s">
        <v>59</v>
      </c>
      <c r="D75" s="6">
        <v>3000</v>
      </c>
      <c r="E75" s="43" t="s">
        <v>16</v>
      </c>
      <c r="F75" s="44" t="s">
        <v>17</v>
      </c>
      <c r="G75" s="44" t="s">
        <v>18</v>
      </c>
      <c r="H75" s="45" t="s">
        <v>52</v>
      </c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  <c r="AA75" s="36"/>
      <c r="AB75" s="36"/>
      <c r="AC75" s="36"/>
      <c r="AD75" s="36"/>
      <c r="AE75" s="36"/>
      <c r="AF75" s="36"/>
      <c r="AG75" s="36"/>
      <c r="AH75" s="36"/>
      <c r="AI75" s="36"/>
      <c r="AJ75" s="36"/>
      <c r="AK75" s="36"/>
      <c r="AL75" s="36"/>
      <c r="AM75" s="36"/>
      <c r="AN75" s="36"/>
      <c r="AO75" s="36"/>
      <c r="AP75" s="36"/>
      <c r="AQ75" s="36"/>
      <c r="AR75" s="36"/>
      <c r="AS75" s="36"/>
      <c r="AT75" s="36"/>
      <c r="AU75" s="36"/>
      <c r="AV75" s="36"/>
      <c r="AW75" s="36"/>
      <c r="AX75" s="36"/>
      <c r="AY75" s="36"/>
      <c r="AZ75" s="36"/>
      <c r="BA75" s="36"/>
      <c r="BB75" s="36"/>
      <c r="BC75" s="36"/>
      <c r="BD75" s="36"/>
      <c r="BE75" s="36"/>
      <c r="BF75" s="36"/>
      <c r="BG75" s="36"/>
      <c r="BH75" s="36"/>
      <c r="BI75" s="36"/>
      <c r="BJ75" s="36"/>
      <c r="BK75" s="36"/>
      <c r="BL75" s="36"/>
      <c r="BM75" s="36"/>
      <c r="BN75" s="36"/>
      <c r="BO75" s="36"/>
      <c r="BP75" s="36"/>
      <c r="BQ75" s="36"/>
      <c r="BR75" s="36"/>
      <c r="BS75" s="36"/>
      <c r="BT75" s="36"/>
      <c r="BU75" s="36"/>
      <c r="BV75" s="36"/>
      <c r="BW75" s="36"/>
      <c r="BX75" s="36"/>
      <c r="BY75" s="36"/>
      <c r="BZ75" s="36"/>
      <c r="CA75" s="36"/>
      <c r="CB75" s="36"/>
      <c r="CC75" s="36"/>
      <c r="CD75" s="36"/>
      <c r="CE75" s="36"/>
      <c r="CF75" s="36"/>
      <c r="CG75" s="36"/>
      <c r="CH75" s="36"/>
      <c r="CI75" s="36"/>
      <c r="CJ75" s="36"/>
      <c r="CK75" s="36"/>
      <c r="CL75" s="36"/>
      <c r="CM75" s="36"/>
      <c r="CN75" s="36"/>
      <c r="CO75" s="36"/>
      <c r="CP75" s="36"/>
      <c r="CQ75" s="36"/>
      <c r="CR75" s="36"/>
      <c r="CS75" s="36"/>
      <c r="CT75" s="36"/>
      <c r="CU75" s="36"/>
      <c r="CV75" s="36"/>
      <c r="CW75" s="36"/>
      <c r="CX75" s="36"/>
      <c r="CY75" s="36"/>
      <c r="CZ75" s="36"/>
      <c r="DA75" s="36"/>
      <c r="DB75" s="36"/>
      <c r="DC75" s="36"/>
      <c r="DD75" s="36"/>
      <c r="DE75" s="36"/>
      <c r="DF75" s="36"/>
      <c r="DG75" s="36"/>
      <c r="DH75" s="36"/>
      <c r="DI75" s="36"/>
      <c r="DJ75" s="36"/>
      <c r="DK75" s="36"/>
    </row>
    <row r="76" spans="1:115" ht="37.5" customHeight="1" x14ac:dyDescent="0.25">
      <c r="A76" s="43">
        <v>65</v>
      </c>
      <c r="B76" s="84"/>
      <c r="C76" s="84"/>
      <c r="D76" s="6">
        <v>93000</v>
      </c>
      <c r="E76" s="43" t="s">
        <v>28</v>
      </c>
      <c r="F76" s="44" t="s">
        <v>17</v>
      </c>
      <c r="G76" s="44" t="s">
        <v>18</v>
      </c>
      <c r="H76" s="45"/>
    </row>
    <row r="77" spans="1:115" ht="36.75" customHeight="1" x14ac:dyDescent="0.25">
      <c r="A77" s="43">
        <v>66</v>
      </c>
      <c r="B77" s="43">
        <v>65100000</v>
      </c>
      <c r="C77" s="43" t="s">
        <v>121</v>
      </c>
      <c r="D77" s="6">
        <v>3000</v>
      </c>
      <c r="E77" s="43" t="s">
        <v>16</v>
      </c>
      <c r="F77" s="44" t="s">
        <v>17</v>
      </c>
      <c r="G77" s="44" t="s">
        <v>18</v>
      </c>
      <c r="H77" s="45"/>
    </row>
    <row r="78" spans="1:115" s="35" customFormat="1" ht="39" customHeight="1" x14ac:dyDescent="0.25">
      <c r="A78" s="43">
        <v>67</v>
      </c>
      <c r="B78" s="85">
        <v>66500000</v>
      </c>
      <c r="C78" s="85" t="s">
        <v>64</v>
      </c>
      <c r="D78" s="58">
        <f>300000-119520</f>
        <v>180480</v>
      </c>
      <c r="E78" s="43" t="s">
        <v>22</v>
      </c>
      <c r="F78" s="44" t="s">
        <v>17</v>
      </c>
      <c r="G78" s="44" t="s">
        <v>18</v>
      </c>
      <c r="H78" s="45" t="s">
        <v>23</v>
      </c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36"/>
      <c r="AC78" s="36"/>
      <c r="AD78" s="36"/>
      <c r="AE78" s="36"/>
      <c r="AF78" s="36"/>
      <c r="AG78" s="36"/>
      <c r="AH78" s="36"/>
      <c r="AI78" s="36"/>
      <c r="AJ78" s="36"/>
      <c r="AK78" s="36"/>
      <c r="AL78" s="36"/>
      <c r="AM78" s="36"/>
      <c r="AN78" s="36"/>
      <c r="AO78" s="36"/>
      <c r="AP78" s="36"/>
      <c r="AQ78" s="36"/>
      <c r="AR78" s="36"/>
      <c r="AS78" s="36"/>
      <c r="AT78" s="36"/>
      <c r="AU78" s="36"/>
      <c r="AV78" s="36"/>
      <c r="AW78" s="36"/>
      <c r="AX78" s="36"/>
      <c r="AY78" s="36"/>
      <c r="AZ78" s="36"/>
      <c r="BA78" s="36"/>
      <c r="BB78" s="36"/>
      <c r="BC78" s="36"/>
      <c r="BD78" s="36"/>
      <c r="BE78" s="36"/>
      <c r="BF78" s="36"/>
      <c r="BG78" s="36"/>
      <c r="BH78" s="36"/>
      <c r="BI78" s="36"/>
      <c r="BJ78" s="36"/>
      <c r="BK78" s="36"/>
      <c r="BL78" s="36"/>
      <c r="BM78" s="36"/>
      <c r="BN78" s="36"/>
      <c r="BO78" s="36"/>
      <c r="BP78" s="36"/>
      <c r="BQ78" s="36"/>
      <c r="BR78" s="36"/>
      <c r="BS78" s="36"/>
      <c r="BT78" s="36"/>
      <c r="BU78" s="36"/>
      <c r="BV78" s="36"/>
      <c r="BW78" s="36"/>
      <c r="BX78" s="36"/>
      <c r="BY78" s="36"/>
      <c r="BZ78" s="36"/>
      <c r="CA78" s="36"/>
      <c r="CB78" s="36"/>
      <c r="CC78" s="36"/>
      <c r="CD78" s="36"/>
      <c r="CE78" s="36"/>
      <c r="CF78" s="36"/>
      <c r="CG78" s="36"/>
      <c r="CH78" s="36"/>
      <c r="CI78" s="36"/>
      <c r="CJ78" s="36"/>
      <c r="CK78" s="36"/>
      <c r="CL78" s="36"/>
      <c r="CM78" s="36"/>
      <c r="CN78" s="36"/>
      <c r="CO78" s="36"/>
      <c r="CP78" s="36"/>
      <c r="CQ78" s="36"/>
      <c r="CR78" s="36"/>
      <c r="CS78" s="36"/>
      <c r="CT78" s="36"/>
      <c r="CU78" s="36"/>
      <c r="CV78" s="36"/>
      <c r="CW78" s="36"/>
      <c r="CX78" s="36"/>
      <c r="CY78" s="36"/>
      <c r="CZ78" s="36"/>
      <c r="DA78" s="36"/>
      <c r="DB78" s="36"/>
      <c r="DC78" s="36"/>
      <c r="DD78" s="36"/>
      <c r="DE78" s="36"/>
      <c r="DF78" s="36"/>
      <c r="DG78" s="36"/>
      <c r="DH78" s="36"/>
      <c r="DI78" s="36"/>
      <c r="DJ78" s="36"/>
      <c r="DK78" s="36"/>
    </row>
    <row r="79" spans="1:115" s="35" customFormat="1" ht="39" customHeight="1" x14ac:dyDescent="0.25">
      <c r="A79" s="43">
        <v>68</v>
      </c>
      <c r="B79" s="86"/>
      <c r="C79" s="86"/>
      <c r="D79" s="58">
        <v>119520</v>
      </c>
      <c r="E79" s="43" t="s">
        <v>28</v>
      </c>
      <c r="F79" s="44" t="s">
        <v>17</v>
      </c>
      <c r="G79" s="44" t="s">
        <v>18</v>
      </c>
      <c r="H79" s="45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  <c r="AA79" s="36"/>
      <c r="AB79" s="36"/>
      <c r="AC79" s="36"/>
      <c r="AD79" s="36"/>
      <c r="AE79" s="36"/>
      <c r="AF79" s="36"/>
      <c r="AG79" s="36"/>
      <c r="AH79" s="36"/>
      <c r="AI79" s="36"/>
      <c r="AJ79" s="36"/>
      <c r="AK79" s="36"/>
      <c r="AL79" s="36"/>
      <c r="AM79" s="36"/>
      <c r="AN79" s="36"/>
      <c r="AO79" s="36"/>
      <c r="AP79" s="36"/>
      <c r="AQ79" s="36"/>
      <c r="AR79" s="36"/>
      <c r="AS79" s="36"/>
      <c r="AT79" s="36"/>
      <c r="AU79" s="36"/>
      <c r="AV79" s="36"/>
      <c r="AW79" s="36"/>
      <c r="AX79" s="36"/>
      <c r="AY79" s="36"/>
      <c r="AZ79" s="36"/>
      <c r="BA79" s="36"/>
      <c r="BB79" s="36"/>
      <c r="BC79" s="36"/>
      <c r="BD79" s="36"/>
      <c r="BE79" s="36"/>
      <c r="BF79" s="36"/>
      <c r="BG79" s="36"/>
      <c r="BH79" s="36"/>
      <c r="BI79" s="36"/>
      <c r="BJ79" s="36"/>
      <c r="BK79" s="36"/>
      <c r="BL79" s="36"/>
      <c r="BM79" s="36"/>
      <c r="BN79" s="36"/>
      <c r="BO79" s="36"/>
      <c r="BP79" s="36"/>
      <c r="BQ79" s="36"/>
      <c r="BR79" s="36"/>
      <c r="BS79" s="36"/>
      <c r="BT79" s="36"/>
      <c r="BU79" s="36"/>
      <c r="BV79" s="36"/>
      <c r="BW79" s="36"/>
      <c r="BX79" s="36"/>
      <c r="BY79" s="36"/>
      <c r="BZ79" s="36"/>
      <c r="CA79" s="36"/>
      <c r="CB79" s="36"/>
      <c r="CC79" s="36"/>
      <c r="CD79" s="36"/>
      <c r="CE79" s="36"/>
      <c r="CF79" s="36"/>
      <c r="CG79" s="36"/>
      <c r="CH79" s="36"/>
      <c r="CI79" s="36"/>
      <c r="CJ79" s="36"/>
      <c r="CK79" s="36"/>
      <c r="CL79" s="36"/>
      <c r="CM79" s="36"/>
      <c r="CN79" s="36"/>
      <c r="CO79" s="36"/>
      <c r="CP79" s="36"/>
      <c r="CQ79" s="36"/>
      <c r="CR79" s="36"/>
      <c r="CS79" s="36"/>
      <c r="CT79" s="36"/>
      <c r="CU79" s="36"/>
      <c r="CV79" s="36"/>
      <c r="CW79" s="36"/>
      <c r="CX79" s="36"/>
      <c r="CY79" s="36"/>
      <c r="CZ79" s="36"/>
      <c r="DA79" s="36"/>
      <c r="DB79" s="36"/>
      <c r="DC79" s="36"/>
      <c r="DD79" s="36"/>
      <c r="DE79" s="36"/>
      <c r="DF79" s="36"/>
      <c r="DG79" s="36"/>
      <c r="DH79" s="36"/>
      <c r="DI79" s="36"/>
      <c r="DJ79" s="36"/>
      <c r="DK79" s="36"/>
    </row>
    <row r="80" spans="1:115" ht="39" customHeight="1" x14ac:dyDescent="0.25">
      <c r="A80" s="43">
        <v>69</v>
      </c>
      <c r="B80" s="43">
        <v>71200000</v>
      </c>
      <c r="C80" s="43" t="s">
        <v>146</v>
      </c>
      <c r="D80" s="7">
        <v>35000</v>
      </c>
      <c r="E80" s="43" t="s">
        <v>28</v>
      </c>
      <c r="F80" s="44" t="s">
        <v>17</v>
      </c>
      <c r="G80" s="44" t="s">
        <v>18</v>
      </c>
      <c r="H80" s="52"/>
    </row>
    <row r="81" spans="1:8" ht="35.25" customHeight="1" x14ac:dyDescent="0.25">
      <c r="A81" s="43">
        <v>70</v>
      </c>
      <c r="B81" s="54">
        <v>71300000</v>
      </c>
      <c r="C81" s="54" t="s">
        <v>124</v>
      </c>
      <c r="D81" s="6">
        <v>300</v>
      </c>
      <c r="E81" s="43" t="s">
        <v>16</v>
      </c>
      <c r="F81" s="44" t="s">
        <v>17</v>
      </c>
      <c r="G81" s="44" t="s">
        <v>18</v>
      </c>
      <c r="H81" s="52"/>
    </row>
    <row r="82" spans="1:8" ht="39" customHeight="1" x14ac:dyDescent="0.25">
      <c r="A82" s="43">
        <v>71</v>
      </c>
      <c r="B82" s="43">
        <v>71600000</v>
      </c>
      <c r="C82" s="43" t="s">
        <v>106</v>
      </c>
      <c r="D82" s="6">
        <f>9500+9000+5000</f>
        <v>23500</v>
      </c>
      <c r="E82" s="43" t="s">
        <v>16</v>
      </c>
      <c r="F82" s="44" t="s">
        <v>17</v>
      </c>
      <c r="G82" s="44" t="s">
        <v>18</v>
      </c>
      <c r="H82" s="45" t="s">
        <v>52</v>
      </c>
    </row>
    <row r="83" spans="1:8" ht="38.25" customHeight="1" x14ac:dyDescent="0.25">
      <c r="A83" s="43">
        <v>72</v>
      </c>
      <c r="B83" s="43">
        <v>72200000</v>
      </c>
      <c r="C83" s="43" t="s">
        <v>65</v>
      </c>
      <c r="D83" s="6">
        <v>306000</v>
      </c>
      <c r="E83" s="43" t="s">
        <v>16</v>
      </c>
      <c r="F83" s="44" t="s">
        <v>17</v>
      </c>
      <c r="G83" s="44" t="s">
        <v>18</v>
      </c>
      <c r="H83" s="45" t="s">
        <v>52</v>
      </c>
    </row>
    <row r="84" spans="1:8" ht="39" customHeight="1" x14ac:dyDescent="0.25">
      <c r="A84" s="43">
        <v>73</v>
      </c>
      <c r="B84" s="84">
        <v>72400000</v>
      </c>
      <c r="C84" s="84" t="s">
        <v>67</v>
      </c>
      <c r="D84" s="6">
        <v>9000</v>
      </c>
      <c r="E84" s="43" t="s">
        <v>68</v>
      </c>
      <c r="F84" s="44" t="s">
        <v>17</v>
      </c>
      <c r="G84" s="44" t="s">
        <v>18</v>
      </c>
      <c r="H84" s="45" t="s">
        <v>66</v>
      </c>
    </row>
    <row r="85" spans="1:8" ht="31.5" customHeight="1" x14ac:dyDescent="0.25">
      <c r="A85" s="43">
        <v>74</v>
      </c>
      <c r="B85" s="84"/>
      <c r="C85" s="84"/>
      <c r="D85" s="6">
        <v>900</v>
      </c>
      <c r="E85" s="43" t="s">
        <v>68</v>
      </c>
      <c r="F85" s="44" t="s">
        <v>17</v>
      </c>
      <c r="G85" s="44" t="s">
        <v>18</v>
      </c>
      <c r="H85" s="45"/>
    </row>
    <row r="86" spans="1:8" ht="35.25" customHeight="1" x14ac:dyDescent="0.25">
      <c r="A86" s="43">
        <v>75</v>
      </c>
      <c r="B86" s="43">
        <v>75100000</v>
      </c>
      <c r="C86" s="43" t="s">
        <v>69</v>
      </c>
      <c r="D86" s="6">
        <v>8000</v>
      </c>
      <c r="E86" s="43" t="s">
        <v>16</v>
      </c>
      <c r="F86" s="44" t="s">
        <v>17</v>
      </c>
      <c r="G86" s="44" t="s">
        <v>18</v>
      </c>
      <c r="H86" s="45" t="s">
        <v>52</v>
      </c>
    </row>
    <row r="87" spans="1:8" ht="51" customHeight="1" x14ac:dyDescent="0.25">
      <c r="A87" s="43">
        <v>76</v>
      </c>
      <c r="B87" s="43">
        <v>77200000</v>
      </c>
      <c r="C87" s="43" t="s">
        <v>70</v>
      </c>
      <c r="D87" s="6">
        <f>10263260+1198400</f>
        <v>11461660</v>
      </c>
      <c r="E87" s="43" t="s">
        <v>28</v>
      </c>
      <c r="F87" s="44" t="s">
        <v>17</v>
      </c>
      <c r="G87" s="44" t="s">
        <v>18</v>
      </c>
      <c r="H87" s="45"/>
    </row>
    <row r="88" spans="1:8" ht="33.75" customHeight="1" x14ac:dyDescent="0.25">
      <c r="A88" s="43">
        <v>77</v>
      </c>
      <c r="B88" s="43">
        <v>77300000</v>
      </c>
      <c r="C88" s="43" t="s">
        <v>115</v>
      </c>
      <c r="D88" s="6">
        <f>4725000+416000</f>
        <v>5141000</v>
      </c>
      <c r="E88" s="43" t="s">
        <v>28</v>
      </c>
      <c r="F88" s="44" t="s">
        <v>17</v>
      </c>
      <c r="G88" s="44" t="s">
        <v>18</v>
      </c>
      <c r="H88" s="45"/>
    </row>
    <row r="89" spans="1:8" ht="33" customHeight="1" x14ac:dyDescent="0.25">
      <c r="A89" s="43">
        <v>78</v>
      </c>
      <c r="B89" s="85">
        <v>79300000</v>
      </c>
      <c r="C89" s="85" t="s">
        <v>107</v>
      </c>
      <c r="D89" s="6">
        <f>5300+3000</f>
        <v>8300</v>
      </c>
      <c r="E89" s="43" t="s">
        <v>68</v>
      </c>
      <c r="F89" s="44" t="s">
        <v>17</v>
      </c>
      <c r="G89" s="44" t="s">
        <v>18</v>
      </c>
      <c r="H89" s="45"/>
    </row>
    <row r="90" spans="1:8" ht="33" customHeight="1" x14ac:dyDescent="0.25">
      <c r="A90" s="43">
        <v>79</v>
      </c>
      <c r="B90" s="86"/>
      <c r="C90" s="86"/>
      <c r="D90" s="6">
        <v>45000</v>
      </c>
      <c r="E90" s="43" t="s">
        <v>68</v>
      </c>
      <c r="F90" s="44" t="s">
        <v>17</v>
      </c>
      <c r="G90" s="44" t="s">
        <v>18</v>
      </c>
      <c r="H90" s="45" t="s">
        <v>62</v>
      </c>
    </row>
    <row r="91" spans="1:8" ht="30" customHeight="1" x14ac:dyDescent="0.25">
      <c r="A91" s="43">
        <v>80</v>
      </c>
      <c r="B91" s="43">
        <v>79400000</v>
      </c>
      <c r="C91" s="43" t="s">
        <v>108</v>
      </c>
      <c r="D91" s="6">
        <v>5000</v>
      </c>
      <c r="E91" s="43" t="s">
        <v>68</v>
      </c>
      <c r="F91" s="44" t="s">
        <v>17</v>
      </c>
      <c r="G91" s="44" t="s">
        <v>18</v>
      </c>
      <c r="H91" s="45"/>
    </row>
    <row r="92" spans="1:8" ht="40.5" customHeight="1" x14ac:dyDescent="0.25">
      <c r="A92" s="43">
        <v>81</v>
      </c>
      <c r="B92" s="43">
        <v>7970000</v>
      </c>
      <c r="C92" s="43" t="s">
        <v>72</v>
      </c>
      <c r="D92" s="6">
        <f>85000+300</f>
        <v>85300</v>
      </c>
      <c r="E92" s="43" t="s">
        <v>16</v>
      </c>
      <c r="F92" s="44" t="s">
        <v>17</v>
      </c>
      <c r="G92" s="44" t="s">
        <v>18</v>
      </c>
      <c r="H92" s="45" t="s">
        <v>62</v>
      </c>
    </row>
    <row r="93" spans="1:8" ht="40.5" customHeight="1" x14ac:dyDescent="0.25">
      <c r="A93" s="43">
        <v>82</v>
      </c>
      <c r="B93" s="84">
        <v>79900000</v>
      </c>
      <c r="C93" s="84" t="s">
        <v>73</v>
      </c>
      <c r="D93" s="6">
        <f>5000</f>
        <v>5000</v>
      </c>
      <c r="E93" s="43" t="s">
        <v>16</v>
      </c>
      <c r="F93" s="44" t="s">
        <v>17</v>
      </c>
      <c r="G93" s="44" t="s">
        <v>18</v>
      </c>
      <c r="H93" s="45" t="s">
        <v>52</v>
      </c>
    </row>
    <row r="94" spans="1:8" ht="33" customHeight="1" x14ac:dyDescent="0.25">
      <c r="A94" s="43">
        <v>83</v>
      </c>
      <c r="B94" s="84"/>
      <c r="C94" s="84"/>
      <c r="D94" s="6">
        <v>15000</v>
      </c>
      <c r="E94" s="43" t="s">
        <v>16</v>
      </c>
      <c r="F94" s="44" t="s">
        <v>17</v>
      </c>
      <c r="G94" s="44" t="s">
        <v>18</v>
      </c>
      <c r="H94" s="45" t="s">
        <v>19</v>
      </c>
    </row>
    <row r="95" spans="1:8" ht="34.5" customHeight="1" x14ac:dyDescent="0.25">
      <c r="A95" s="43">
        <v>84</v>
      </c>
      <c r="B95" s="84"/>
      <c r="C95" s="84"/>
      <c r="D95" s="6">
        <v>475000</v>
      </c>
      <c r="E95" s="43" t="s">
        <v>28</v>
      </c>
      <c r="F95" s="44" t="s">
        <v>17</v>
      </c>
      <c r="G95" s="44" t="s">
        <v>18</v>
      </c>
      <c r="H95" s="45"/>
    </row>
    <row r="96" spans="1:8" ht="36" customHeight="1" x14ac:dyDescent="0.25">
      <c r="A96" s="43">
        <v>85</v>
      </c>
      <c r="B96" s="43">
        <v>90900000</v>
      </c>
      <c r="C96" s="43" t="s">
        <v>74</v>
      </c>
      <c r="D96" s="6">
        <v>150000</v>
      </c>
      <c r="E96" s="43" t="s">
        <v>28</v>
      </c>
      <c r="F96" s="44" t="s">
        <v>17</v>
      </c>
      <c r="G96" s="44" t="s">
        <v>18</v>
      </c>
      <c r="H96" s="45"/>
    </row>
    <row r="97" spans="1:8" ht="35.25" customHeight="1" x14ac:dyDescent="0.25">
      <c r="A97" s="43">
        <v>86</v>
      </c>
      <c r="B97" s="43">
        <v>92100000</v>
      </c>
      <c r="C97" s="43" t="s">
        <v>122</v>
      </c>
      <c r="D97" s="6">
        <f>9990+41600</f>
        <v>51590</v>
      </c>
      <c r="E97" s="43" t="s">
        <v>28</v>
      </c>
      <c r="F97" s="44" t="s">
        <v>17</v>
      </c>
      <c r="G97" s="44" t="s">
        <v>18</v>
      </c>
      <c r="H97" s="45"/>
    </row>
    <row r="98" spans="1:8" ht="36" customHeight="1" x14ac:dyDescent="0.25">
      <c r="C98" s="72"/>
      <c r="D98" s="20"/>
      <c r="E98" s="60"/>
      <c r="F98" s="73"/>
      <c r="G98" s="60"/>
    </row>
    <row r="99" spans="1:8" ht="37.5" customHeight="1" x14ac:dyDescent="0.25">
      <c r="A99" s="36"/>
      <c r="B99" s="74"/>
      <c r="C99" s="60"/>
      <c r="D99" s="21"/>
      <c r="E99" s="35"/>
      <c r="F99" s="75"/>
      <c r="G99" s="35"/>
      <c r="H99" s="76"/>
    </row>
    <row r="100" spans="1:8" ht="15.75" x14ac:dyDescent="0.25">
      <c r="A100" s="36"/>
      <c r="B100" s="90" t="s">
        <v>110</v>
      </c>
      <c r="C100" s="90"/>
      <c r="H100" s="76"/>
    </row>
    <row r="101" spans="1:8" ht="17.25" customHeight="1" x14ac:dyDescent="0.25">
      <c r="A101" s="36"/>
      <c r="B101" s="36"/>
      <c r="D101" s="15"/>
      <c r="E101" s="91" t="s">
        <v>79</v>
      </c>
      <c r="F101" s="91"/>
      <c r="H101" s="76"/>
    </row>
    <row r="102" spans="1:8" ht="27.75" customHeight="1" x14ac:dyDescent="0.25">
      <c r="A102" s="36"/>
      <c r="B102" s="36"/>
      <c r="H102" s="76"/>
    </row>
    <row r="103" spans="1:8" ht="13.5" customHeight="1" x14ac:dyDescent="0.25">
      <c r="B103" s="36"/>
    </row>
    <row r="104" spans="1:8" ht="20.25" customHeight="1" x14ac:dyDescent="0.25">
      <c r="A104" s="36"/>
      <c r="B104" s="89"/>
      <c r="C104" s="89"/>
      <c r="D104" s="77"/>
    </row>
    <row r="105" spans="1:8" x14ac:dyDescent="0.25">
      <c r="A105" s="36"/>
      <c r="B105" s="90" t="s">
        <v>80</v>
      </c>
      <c r="C105" s="90"/>
      <c r="D105" s="64"/>
    </row>
    <row r="106" spans="1:8" x14ac:dyDescent="0.25">
      <c r="A106" s="36"/>
      <c r="B106" s="36"/>
      <c r="E106" s="91" t="s">
        <v>79</v>
      </c>
      <c r="F106" s="91"/>
    </row>
    <row r="107" spans="1:8" ht="13.5" customHeight="1" x14ac:dyDescent="0.25">
      <c r="A107" s="36"/>
      <c r="B107" s="36"/>
    </row>
    <row r="108" spans="1:8" x14ac:dyDescent="0.25">
      <c r="A108" s="36"/>
    </row>
    <row r="109" spans="1:8" ht="16.5" customHeight="1" x14ac:dyDescent="0.25">
      <c r="C109" s="78"/>
      <c r="D109" s="12"/>
    </row>
    <row r="110" spans="1:8" x14ac:dyDescent="0.25">
      <c r="A110" s="36"/>
    </row>
    <row r="113" spans="2:5" x14ac:dyDescent="0.25">
      <c r="B113" s="89"/>
      <c r="C113" s="89"/>
      <c r="D113" s="77"/>
    </row>
    <row r="120" spans="2:5" x14ac:dyDescent="0.25">
      <c r="C120" s="59"/>
    </row>
    <row r="121" spans="2:5" x14ac:dyDescent="0.25">
      <c r="C121" s="59"/>
      <c r="E121" s="59"/>
    </row>
    <row r="122" spans="2:5" ht="19.5" customHeight="1" x14ac:dyDescent="0.25">
      <c r="C122" s="59"/>
    </row>
    <row r="124" spans="2:5" ht="24.75" customHeight="1" x14ac:dyDescent="0.25">
      <c r="C124" s="60"/>
    </row>
    <row r="125" spans="2:5" ht="22.5" customHeight="1" x14ac:dyDescent="0.25"/>
    <row r="126" spans="2:5" x14ac:dyDescent="0.25">
      <c r="C126" s="66"/>
    </row>
  </sheetData>
  <sheetProtection algorithmName="SHA-512" hashValue="hAULQxD+CypnPD1dHfaiWaZzIHc9+c/VDFpPpGSMzzQS8YJaB1wV2AxKh5NunXWI+8XROw8Od3ocKXgrSQYn0w==" saltValue="lI8PxeL89k5IroLrs+IE4A==" spinCount="100000" sheet="1" objects="1" scenarios="1"/>
  <mergeCells count="39">
    <mergeCell ref="A8:H8"/>
    <mergeCell ref="A9:H9"/>
    <mergeCell ref="B20:B21"/>
    <mergeCell ref="C20:C21"/>
    <mergeCell ref="C3:G3"/>
    <mergeCell ref="A4:E5"/>
    <mergeCell ref="F4:H4"/>
    <mergeCell ref="F5:H5"/>
    <mergeCell ref="A6:E6"/>
    <mergeCell ref="F6:H7"/>
    <mergeCell ref="A7:E7"/>
    <mergeCell ref="E101:F101"/>
    <mergeCell ref="B105:C105"/>
    <mergeCell ref="E106:F106"/>
    <mergeCell ref="B78:B79"/>
    <mergeCell ref="C78:C79"/>
    <mergeCell ref="B59:B60"/>
    <mergeCell ref="C59:C60"/>
    <mergeCell ref="B63:B64"/>
    <mergeCell ref="C63:C64"/>
    <mergeCell ref="B113:C113"/>
    <mergeCell ref="B104:C104"/>
    <mergeCell ref="B100:C100"/>
    <mergeCell ref="B89:B90"/>
    <mergeCell ref="C89:C90"/>
    <mergeCell ref="B93:B95"/>
    <mergeCell ref="C93:C95"/>
    <mergeCell ref="B68:B69"/>
    <mergeCell ref="C68:C69"/>
    <mergeCell ref="B75:B76"/>
    <mergeCell ref="C75:C76"/>
    <mergeCell ref="B84:B85"/>
    <mergeCell ref="C84:C85"/>
    <mergeCell ref="B28:B31"/>
    <mergeCell ref="C28:C31"/>
    <mergeCell ref="B44:B45"/>
    <mergeCell ref="C44:C45"/>
    <mergeCell ref="B50:B51"/>
    <mergeCell ref="C50:C51"/>
  </mergeCells>
  <pageMargins left="0.7" right="0.7" top="0.75" bottom="0.75" header="0.3" footer="0.3"/>
  <pageSetup scale="51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CD4EB-4A14-439A-8DD0-41AFF483ABE6}">
  <dimension ref="A1:O35"/>
  <sheetViews>
    <sheetView zoomScaleNormal="100" workbookViewId="0">
      <selection activeCell="N25" sqref="N25"/>
    </sheetView>
  </sheetViews>
  <sheetFormatPr defaultRowHeight="13.5" x14ac:dyDescent="0.25"/>
  <cols>
    <col min="1" max="1" width="3.85546875" style="24" customWidth="1"/>
    <col min="2" max="2" width="10" style="23" customWidth="1"/>
    <col min="3" max="3" width="53.7109375" style="1" customWidth="1"/>
    <col min="4" max="4" width="11.5703125" style="25" customWidth="1"/>
    <col min="5" max="5" width="10.42578125" style="1" customWidth="1"/>
    <col min="6" max="6" width="11.85546875" style="1" customWidth="1"/>
    <col min="7" max="7" width="12.42578125" style="1" customWidth="1"/>
    <col min="8" max="8" width="32" style="1" customWidth="1"/>
    <col min="9" max="12" width="8.28515625" style="23" customWidth="1"/>
    <col min="13" max="16384" width="9.140625" style="1"/>
  </cols>
  <sheetData>
    <row r="1" spans="1:12" x14ac:dyDescent="0.25">
      <c r="A1" s="48"/>
      <c r="B1" s="35"/>
      <c r="C1" s="36"/>
      <c r="E1" s="36"/>
      <c r="F1" s="36"/>
      <c r="G1" s="36"/>
      <c r="H1" s="36"/>
    </row>
    <row r="2" spans="1:12" x14ac:dyDescent="0.25">
      <c r="A2" s="48"/>
      <c r="B2" s="36"/>
      <c r="C2" s="36"/>
      <c r="E2" s="36"/>
      <c r="F2" s="36"/>
      <c r="G2" s="36"/>
      <c r="H2" s="38" t="s">
        <v>125</v>
      </c>
    </row>
    <row r="3" spans="1:12" ht="13.5" customHeight="1" x14ac:dyDescent="0.25">
      <c r="A3" s="48"/>
      <c r="B3" s="36"/>
      <c r="C3" s="92" t="s">
        <v>126</v>
      </c>
      <c r="D3" s="92"/>
      <c r="E3" s="92"/>
      <c r="F3" s="92"/>
      <c r="G3" s="92"/>
      <c r="H3" s="36"/>
    </row>
    <row r="4" spans="1:12" ht="13.5" customHeight="1" x14ac:dyDescent="0.25">
      <c r="A4" s="93" t="s">
        <v>147</v>
      </c>
      <c r="B4" s="94"/>
      <c r="C4" s="94"/>
      <c r="D4" s="94"/>
      <c r="E4" s="95"/>
      <c r="F4" s="109" t="s">
        <v>1</v>
      </c>
      <c r="G4" s="110"/>
      <c r="H4" s="111"/>
    </row>
    <row r="5" spans="1:12" x14ac:dyDescent="0.25">
      <c r="A5" s="96"/>
      <c r="B5" s="97"/>
      <c r="C5" s="97"/>
      <c r="D5" s="97"/>
      <c r="E5" s="98"/>
      <c r="F5" s="99">
        <v>204578581</v>
      </c>
      <c r="G5" s="100"/>
      <c r="H5" s="101"/>
    </row>
    <row r="6" spans="1:12" ht="13.5" customHeight="1" x14ac:dyDescent="0.25">
      <c r="A6" s="93" t="s">
        <v>2</v>
      </c>
      <c r="B6" s="94"/>
      <c r="C6" s="94"/>
      <c r="D6" s="94"/>
      <c r="E6" s="95"/>
      <c r="F6" s="93" t="s">
        <v>127</v>
      </c>
      <c r="G6" s="102"/>
      <c r="H6" s="103"/>
      <c r="I6" s="17"/>
      <c r="J6" s="17"/>
      <c r="K6" s="17"/>
      <c r="L6" s="17"/>
    </row>
    <row r="7" spans="1:12" ht="41.25" customHeight="1" x14ac:dyDescent="0.25">
      <c r="A7" s="99" t="s">
        <v>4</v>
      </c>
      <c r="B7" s="100"/>
      <c r="C7" s="100"/>
      <c r="D7" s="100"/>
      <c r="E7" s="101"/>
      <c r="F7" s="104"/>
      <c r="G7" s="105"/>
      <c r="H7" s="106"/>
    </row>
    <row r="8" spans="1:12" ht="13.5" customHeight="1" x14ac:dyDescent="0.25">
      <c r="A8" s="93" t="s">
        <v>5</v>
      </c>
      <c r="B8" s="94"/>
      <c r="C8" s="94"/>
      <c r="D8" s="94"/>
      <c r="E8" s="94"/>
      <c r="F8" s="94"/>
      <c r="G8" s="94"/>
      <c r="H8" s="95"/>
    </row>
    <row r="9" spans="1:12" s="23" customFormat="1" x14ac:dyDescent="0.25">
      <c r="A9" s="114">
        <f>SUM(D12:D15)</f>
        <v>51550</v>
      </c>
      <c r="B9" s="115"/>
      <c r="C9" s="115"/>
      <c r="D9" s="115"/>
      <c r="E9" s="115"/>
      <c r="F9" s="115"/>
      <c r="G9" s="115"/>
      <c r="H9" s="115"/>
    </row>
    <row r="10" spans="1:12" s="23" customFormat="1" ht="63.75" x14ac:dyDescent="0.25">
      <c r="A10" s="43" t="s">
        <v>6</v>
      </c>
      <c r="B10" s="43" t="s">
        <v>7</v>
      </c>
      <c r="C10" s="43" t="s">
        <v>8</v>
      </c>
      <c r="D10" s="26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</row>
    <row r="11" spans="1:12" s="23" customFormat="1" ht="12.75" x14ac:dyDescent="0.25">
      <c r="A11" s="43">
        <v>1</v>
      </c>
      <c r="B11" s="43">
        <v>2</v>
      </c>
      <c r="C11" s="43">
        <v>3</v>
      </c>
      <c r="D11" s="6">
        <v>4</v>
      </c>
      <c r="E11" s="43">
        <v>5</v>
      </c>
      <c r="F11" s="43">
        <v>6</v>
      </c>
      <c r="G11" s="43">
        <v>7</v>
      </c>
      <c r="H11" s="43">
        <v>8</v>
      </c>
    </row>
    <row r="12" spans="1:12" s="4" customFormat="1" x14ac:dyDescent="0.25">
      <c r="A12" s="43">
        <v>1</v>
      </c>
      <c r="B12" s="44" t="s">
        <v>20</v>
      </c>
      <c r="C12" s="43" t="s">
        <v>21</v>
      </c>
      <c r="D12" s="6">
        <f>15000+1960</f>
        <v>16960</v>
      </c>
      <c r="E12" s="43" t="s">
        <v>22</v>
      </c>
      <c r="F12" s="44" t="s">
        <v>17</v>
      </c>
      <c r="G12" s="44" t="s">
        <v>18</v>
      </c>
      <c r="H12" s="45" t="s">
        <v>148</v>
      </c>
      <c r="I12" s="10"/>
      <c r="J12" s="23"/>
      <c r="K12" s="23"/>
      <c r="L12" s="23"/>
    </row>
    <row r="13" spans="1:12" x14ac:dyDescent="0.25">
      <c r="A13" s="43">
        <v>2</v>
      </c>
      <c r="B13" s="43" t="s">
        <v>24</v>
      </c>
      <c r="C13" s="43" t="s">
        <v>25</v>
      </c>
      <c r="D13" s="6">
        <v>1000</v>
      </c>
      <c r="E13" s="43" t="s">
        <v>16</v>
      </c>
      <c r="F13" s="44" t="s">
        <v>17</v>
      </c>
      <c r="G13" s="44" t="s">
        <v>18</v>
      </c>
      <c r="H13" s="45"/>
      <c r="I13" s="3"/>
    </row>
    <row r="14" spans="1:12" x14ac:dyDescent="0.25">
      <c r="A14" s="43">
        <v>3</v>
      </c>
      <c r="B14" s="43">
        <v>42600000</v>
      </c>
      <c r="C14" s="43" t="s">
        <v>81</v>
      </c>
      <c r="D14" s="6">
        <f>3000-1960</f>
        <v>1040</v>
      </c>
      <c r="E14" s="43" t="s">
        <v>16</v>
      </c>
      <c r="F14" s="44" t="s">
        <v>17</v>
      </c>
      <c r="G14" s="44" t="s">
        <v>18</v>
      </c>
      <c r="H14" s="45"/>
      <c r="I14" s="10"/>
    </row>
    <row r="15" spans="1:12" ht="25.5" x14ac:dyDescent="0.25">
      <c r="A15" s="43">
        <v>4</v>
      </c>
      <c r="B15" s="43">
        <v>45200000</v>
      </c>
      <c r="C15" s="43" t="s">
        <v>48</v>
      </c>
      <c r="D15" s="7">
        <f>24850+7700</f>
        <v>32550</v>
      </c>
      <c r="E15" s="43" t="s">
        <v>28</v>
      </c>
      <c r="F15" s="44" t="s">
        <v>17</v>
      </c>
      <c r="G15" s="44" t="s">
        <v>18</v>
      </c>
      <c r="H15" s="45"/>
      <c r="I15" s="11"/>
    </row>
    <row r="16" spans="1:12" x14ac:dyDescent="0.25">
      <c r="A16" s="48"/>
      <c r="B16" s="35"/>
      <c r="C16" s="36"/>
      <c r="D16" s="27"/>
      <c r="E16" s="36"/>
      <c r="F16" s="36"/>
      <c r="G16" s="36"/>
      <c r="H16" s="36"/>
    </row>
    <row r="17" spans="1:15" ht="13.5" customHeight="1" x14ac:dyDescent="0.25">
      <c r="A17" s="48"/>
      <c r="B17" s="90" t="s">
        <v>128</v>
      </c>
      <c r="C17" s="90"/>
      <c r="E17" s="36"/>
      <c r="F17" s="36"/>
      <c r="G17" s="36"/>
      <c r="H17" s="36"/>
    </row>
    <row r="18" spans="1:15" x14ac:dyDescent="0.25">
      <c r="A18" s="48"/>
      <c r="B18" s="36"/>
      <c r="C18" s="36"/>
      <c r="D18" s="28"/>
      <c r="E18" s="91" t="s">
        <v>79</v>
      </c>
      <c r="F18" s="91"/>
      <c r="G18" s="36"/>
      <c r="H18" s="36"/>
    </row>
    <row r="19" spans="1:15" x14ac:dyDescent="0.25">
      <c r="A19" s="48"/>
      <c r="B19" s="36"/>
      <c r="C19" s="36"/>
      <c r="E19" s="36"/>
      <c r="F19" s="36"/>
      <c r="G19" s="36"/>
      <c r="H19" s="36"/>
    </row>
    <row r="20" spans="1:15" x14ac:dyDescent="0.25">
      <c r="A20" s="48"/>
      <c r="B20" s="36"/>
      <c r="C20" s="36"/>
      <c r="E20" s="36"/>
      <c r="F20" s="36"/>
      <c r="G20" s="36"/>
      <c r="H20" s="36"/>
    </row>
    <row r="21" spans="1:15" x14ac:dyDescent="0.25">
      <c r="A21" s="48"/>
      <c r="B21" s="89"/>
      <c r="C21" s="89"/>
      <c r="D21" s="89"/>
      <c r="E21" s="36"/>
      <c r="F21" s="36"/>
      <c r="G21" s="36"/>
      <c r="H21" s="36"/>
    </row>
    <row r="22" spans="1:15" ht="13.5" customHeight="1" x14ac:dyDescent="0.25">
      <c r="A22" s="48"/>
      <c r="B22" s="90" t="s">
        <v>80</v>
      </c>
      <c r="C22" s="90"/>
      <c r="D22" s="90"/>
      <c r="E22" s="36"/>
      <c r="F22" s="36"/>
      <c r="G22" s="36"/>
      <c r="H22" s="36"/>
    </row>
    <row r="23" spans="1:15" x14ac:dyDescent="0.25">
      <c r="A23" s="48"/>
      <c r="B23" s="36"/>
      <c r="C23" s="36"/>
      <c r="E23" s="91" t="s">
        <v>79</v>
      </c>
      <c r="F23" s="91"/>
      <c r="G23" s="36"/>
      <c r="H23" s="36"/>
    </row>
    <row r="24" spans="1:15" x14ac:dyDescent="0.25">
      <c r="A24" s="48"/>
      <c r="B24" s="35"/>
      <c r="C24" s="36"/>
      <c r="E24" s="36"/>
      <c r="F24" s="36"/>
      <c r="G24" s="36"/>
      <c r="H24" s="36"/>
    </row>
    <row r="25" spans="1:15" x14ac:dyDescent="0.25">
      <c r="A25" s="48"/>
      <c r="B25" s="35"/>
      <c r="C25" s="36"/>
      <c r="E25" s="36"/>
      <c r="F25" s="36"/>
      <c r="G25" s="36"/>
      <c r="H25" s="36"/>
    </row>
    <row r="26" spans="1:15" x14ac:dyDescent="0.25">
      <c r="A26" s="48"/>
      <c r="B26" s="35"/>
      <c r="C26" s="36"/>
      <c r="E26" s="36"/>
      <c r="F26" s="36"/>
      <c r="G26" s="36"/>
      <c r="H26" s="36"/>
    </row>
    <row r="27" spans="1:15" x14ac:dyDescent="0.25">
      <c r="A27" s="48"/>
      <c r="B27" s="35"/>
      <c r="C27" s="36"/>
      <c r="E27" s="36"/>
      <c r="F27" s="36"/>
      <c r="G27" s="36"/>
      <c r="H27" s="36"/>
    </row>
    <row r="28" spans="1:15" x14ac:dyDescent="0.25">
      <c r="A28" s="48"/>
      <c r="B28" s="35"/>
      <c r="C28" s="36"/>
      <c r="E28" s="36"/>
      <c r="F28" s="36"/>
      <c r="G28" s="36"/>
      <c r="H28" s="36"/>
      <c r="N28" s="29"/>
      <c r="O28" s="29"/>
    </row>
    <row r="29" spans="1:15" x14ac:dyDescent="0.25">
      <c r="C29" s="18"/>
      <c r="N29" s="29"/>
      <c r="O29" s="29"/>
    </row>
    <row r="30" spans="1:15" x14ac:dyDescent="0.25">
      <c r="C30" s="30"/>
      <c r="E30" s="22"/>
      <c r="N30" s="29"/>
      <c r="O30" s="29"/>
    </row>
    <row r="31" spans="1:15" x14ac:dyDescent="0.25">
      <c r="C31" s="31"/>
      <c r="N31" s="29"/>
      <c r="O31" s="29"/>
    </row>
    <row r="32" spans="1:15" x14ac:dyDescent="0.25">
      <c r="N32" s="29"/>
      <c r="O32" s="29"/>
    </row>
    <row r="33" spans="3:15" x14ac:dyDescent="0.25">
      <c r="C33" s="13"/>
      <c r="N33" s="29"/>
      <c r="O33" s="29"/>
    </row>
    <row r="34" spans="3:15" x14ac:dyDescent="0.25">
      <c r="N34" s="29"/>
      <c r="O34" s="29"/>
    </row>
    <row r="35" spans="3:15" x14ac:dyDescent="0.25">
      <c r="C35" s="16"/>
      <c r="N35" s="29"/>
      <c r="O35" s="29"/>
    </row>
  </sheetData>
  <sheetProtection algorithmName="SHA-512" hashValue="1wEdwc21MRgx7eBH7XUnmhuSoBmnSqzMozsjbPbTBG93gZal6rupL5rlmhHyXjPCONCQMKlCdWIEy+9Q8hmoCA==" saltValue="qLbj8MCN5UK+Qy6Oqg2Hlw==" spinCount="100000" sheet="1" objects="1" scenarios="1"/>
  <mergeCells count="14">
    <mergeCell ref="E23:F23"/>
    <mergeCell ref="A8:H8"/>
    <mergeCell ref="A9:H9"/>
    <mergeCell ref="B17:C17"/>
    <mergeCell ref="E18:F18"/>
    <mergeCell ref="B21:D21"/>
    <mergeCell ref="B22:D22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62" orientation="portrait" r:id="rId1"/>
  <colBreaks count="1" manualBreakCount="1">
    <brk id="8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215A-863C-4524-867B-6393DFA9C4D7}">
  <dimension ref="A1:J58"/>
  <sheetViews>
    <sheetView zoomScaleNormal="100" workbookViewId="0">
      <selection activeCell="L35" sqref="L35"/>
    </sheetView>
  </sheetViews>
  <sheetFormatPr defaultRowHeight="13.5" x14ac:dyDescent="0.25"/>
  <cols>
    <col min="1" max="1" width="3.85546875" style="24" customWidth="1"/>
    <col min="2" max="2" width="10" style="23" customWidth="1"/>
    <col min="3" max="3" width="53.7109375" style="1" customWidth="1"/>
    <col min="4" max="4" width="13.5703125" style="2" bestFit="1" customWidth="1"/>
    <col min="5" max="5" width="10.42578125" style="1" customWidth="1"/>
    <col min="6" max="6" width="11.85546875" style="1" customWidth="1"/>
    <col min="7" max="7" width="10.7109375" style="1" customWidth="1"/>
    <col min="8" max="8" width="30.140625" style="1" customWidth="1"/>
    <col min="9" max="16384" width="9.140625" style="1"/>
  </cols>
  <sheetData>
    <row r="1" spans="1:8" ht="18" customHeight="1" x14ac:dyDescent="0.25"/>
    <row r="2" spans="1:8" ht="33" customHeight="1" x14ac:dyDescent="0.25">
      <c r="A2" s="48"/>
      <c r="B2" s="36"/>
      <c r="C2" s="36"/>
      <c r="E2" s="36"/>
      <c r="F2" s="36"/>
      <c r="G2" s="36"/>
      <c r="H2" s="83" t="s">
        <v>151</v>
      </c>
    </row>
    <row r="3" spans="1:8" ht="20.25" customHeight="1" x14ac:dyDescent="0.25">
      <c r="A3" s="48"/>
      <c r="B3" s="36"/>
      <c r="C3" s="92" t="s">
        <v>126</v>
      </c>
      <c r="D3" s="92"/>
      <c r="E3" s="92"/>
      <c r="F3" s="92"/>
      <c r="G3" s="92"/>
      <c r="H3" s="36"/>
    </row>
    <row r="4" spans="1:8" ht="26.25" customHeight="1" x14ac:dyDescent="0.25">
      <c r="A4" s="93" t="s">
        <v>149</v>
      </c>
      <c r="B4" s="94"/>
      <c r="C4" s="94"/>
      <c r="D4" s="94"/>
      <c r="E4" s="95"/>
      <c r="F4" s="109" t="s">
        <v>1</v>
      </c>
      <c r="G4" s="110"/>
      <c r="H4" s="111"/>
    </row>
    <row r="5" spans="1:8" ht="18.75" customHeight="1" x14ac:dyDescent="0.25">
      <c r="A5" s="96"/>
      <c r="B5" s="97"/>
      <c r="C5" s="97"/>
      <c r="D5" s="97"/>
      <c r="E5" s="98"/>
      <c r="F5" s="99">
        <v>204578581</v>
      </c>
      <c r="G5" s="100"/>
      <c r="H5" s="101"/>
    </row>
    <row r="6" spans="1:8" ht="25.5" customHeight="1" x14ac:dyDescent="0.25">
      <c r="A6" s="93" t="s">
        <v>2</v>
      </c>
      <c r="B6" s="94"/>
      <c r="C6" s="94"/>
      <c r="D6" s="94"/>
      <c r="E6" s="95"/>
      <c r="F6" s="93" t="s">
        <v>129</v>
      </c>
      <c r="G6" s="102"/>
      <c r="H6" s="103"/>
    </row>
    <row r="7" spans="1:8" ht="43.5" customHeight="1" x14ac:dyDescent="0.25">
      <c r="A7" s="99" t="s">
        <v>130</v>
      </c>
      <c r="B7" s="100"/>
      <c r="C7" s="100"/>
      <c r="D7" s="100"/>
      <c r="E7" s="101"/>
      <c r="F7" s="104"/>
      <c r="G7" s="105"/>
      <c r="H7" s="106"/>
    </row>
    <row r="8" spans="1:8" ht="21" customHeight="1" x14ac:dyDescent="0.25">
      <c r="A8" s="93" t="s">
        <v>5</v>
      </c>
      <c r="B8" s="94"/>
      <c r="C8" s="94"/>
      <c r="D8" s="94"/>
      <c r="E8" s="94"/>
      <c r="F8" s="94"/>
      <c r="G8" s="94"/>
      <c r="H8" s="95"/>
    </row>
    <row r="9" spans="1:8" s="23" customFormat="1" ht="15.75" customHeight="1" x14ac:dyDescent="0.25">
      <c r="A9" s="114">
        <f>2226000+77880</f>
        <v>2303880</v>
      </c>
      <c r="B9" s="115"/>
      <c r="C9" s="115"/>
      <c r="D9" s="115"/>
      <c r="E9" s="115"/>
      <c r="F9" s="115"/>
      <c r="G9" s="115"/>
      <c r="H9" s="115"/>
    </row>
    <row r="10" spans="1:8" s="23" customFormat="1" ht="71.25" customHeight="1" x14ac:dyDescent="0.25">
      <c r="A10" s="43" t="s">
        <v>6</v>
      </c>
      <c r="B10" s="43" t="s">
        <v>7</v>
      </c>
      <c r="C10" s="43" t="s">
        <v>8</v>
      </c>
      <c r="D10" s="5" t="s">
        <v>9</v>
      </c>
      <c r="E10" s="43" t="s">
        <v>10</v>
      </c>
      <c r="F10" s="43" t="s">
        <v>11</v>
      </c>
      <c r="G10" s="43" t="s">
        <v>12</v>
      </c>
      <c r="H10" s="43" t="s">
        <v>13</v>
      </c>
    </row>
    <row r="11" spans="1:8" s="23" customFormat="1" ht="15" customHeight="1" x14ac:dyDescent="0.25">
      <c r="A11" s="43">
        <v>1</v>
      </c>
      <c r="B11" s="43">
        <v>2</v>
      </c>
      <c r="C11" s="43">
        <v>3</v>
      </c>
      <c r="D11" s="6">
        <v>4</v>
      </c>
      <c r="E11" s="43">
        <v>5</v>
      </c>
      <c r="F11" s="43">
        <v>6</v>
      </c>
      <c r="G11" s="43">
        <v>7</v>
      </c>
      <c r="H11" s="43">
        <v>8</v>
      </c>
    </row>
    <row r="12" spans="1:8" ht="27" customHeight="1" x14ac:dyDescent="0.25">
      <c r="A12" s="43">
        <v>1</v>
      </c>
      <c r="B12" s="43">
        <v>18400000</v>
      </c>
      <c r="C12" s="43" t="s">
        <v>30</v>
      </c>
      <c r="D12" s="6">
        <v>2600</v>
      </c>
      <c r="E12" s="43" t="s">
        <v>16</v>
      </c>
      <c r="F12" s="44" t="s">
        <v>17</v>
      </c>
      <c r="G12" s="44" t="s">
        <v>18</v>
      </c>
      <c r="H12" s="45"/>
    </row>
    <row r="13" spans="1:8" ht="25.5" customHeight="1" x14ac:dyDescent="0.25">
      <c r="A13" s="43">
        <v>2</v>
      </c>
      <c r="B13" s="43">
        <v>18800000</v>
      </c>
      <c r="C13" s="43" t="s">
        <v>32</v>
      </c>
      <c r="D13" s="6">
        <v>5950</v>
      </c>
      <c r="E13" s="43" t="s">
        <v>16</v>
      </c>
      <c r="F13" s="44" t="s">
        <v>17</v>
      </c>
      <c r="G13" s="44" t="s">
        <v>18</v>
      </c>
      <c r="H13" s="45"/>
    </row>
    <row r="14" spans="1:8" ht="33" customHeight="1" x14ac:dyDescent="0.25">
      <c r="A14" s="43">
        <v>3</v>
      </c>
      <c r="B14" s="43">
        <v>22100000</v>
      </c>
      <c r="C14" s="43" t="s">
        <v>86</v>
      </c>
      <c r="D14" s="6">
        <v>20600</v>
      </c>
      <c r="E14" s="43" t="s">
        <v>28</v>
      </c>
      <c r="F14" s="44" t="s">
        <v>17</v>
      </c>
      <c r="G14" s="44" t="s">
        <v>18</v>
      </c>
      <c r="H14" s="45"/>
    </row>
    <row r="15" spans="1:8" ht="26.25" customHeight="1" x14ac:dyDescent="0.25">
      <c r="A15" s="43">
        <v>4</v>
      </c>
      <c r="B15" s="43">
        <v>30200000</v>
      </c>
      <c r="C15" s="43" t="s">
        <v>89</v>
      </c>
      <c r="D15" s="69">
        <f>70000-9000</f>
        <v>61000</v>
      </c>
      <c r="E15" s="43" t="s">
        <v>28</v>
      </c>
      <c r="F15" s="44" t="s">
        <v>17</v>
      </c>
      <c r="G15" s="44" t="s">
        <v>18</v>
      </c>
      <c r="H15" s="45"/>
    </row>
    <row r="16" spans="1:8" ht="31.5" customHeight="1" x14ac:dyDescent="0.25">
      <c r="A16" s="43">
        <v>5</v>
      </c>
      <c r="B16" s="43">
        <v>31100000</v>
      </c>
      <c r="C16" s="43" t="s">
        <v>35</v>
      </c>
      <c r="D16" s="6">
        <v>2000</v>
      </c>
      <c r="E16" s="43" t="s">
        <v>16</v>
      </c>
      <c r="F16" s="44" t="s">
        <v>17</v>
      </c>
      <c r="G16" s="44" t="s">
        <v>18</v>
      </c>
      <c r="H16" s="45"/>
    </row>
    <row r="17" spans="1:8" ht="33.75" customHeight="1" x14ac:dyDescent="0.25">
      <c r="A17" s="43">
        <v>6</v>
      </c>
      <c r="B17" s="43">
        <v>33100000</v>
      </c>
      <c r="C17" s="43" t="s">
        <v>114</v>
      </c>
      <c r="D17" s="32">
        <f>8051-698.95</f>
        <v>7352.05</v>
      </c>
      <c r="E17" s="43" t="s">
        <v>16</v>
      </c>
      <c r="F17" s="44" t="s">
        <v>17</v>
      </c>
      <c r="G17" s="44" t="s">
        <v>18</v>
      </c>
      <c r="H17" s="52"/>
    </row>
    <row r="18" spans="1:8" ht="33" customHeight="1" x14ac:dyDescent="0.25">
      <c r="A18" s="43">
        <v>7</v>
      </c>
      <c r="B18" s="43">
        <v>35100000</v>
      </c>
      <c r="C18" s="43" t="s">
        <v>41</v>
      </c>
      <c r="D18" s="6">
        <v>9999</v>
      </c>
      <c r="E18" s="43" t="s">
        <v>16</v>
      </c>
      <c r="F18" s="44" t="s">
        <v>17</v>
      </c>
      <c r="G18" s="44" t="s">
        <v>18</v>
      </c>
      <c r="H18" s="43"/>
    </row>
    <row r="19" spans="1:8" ht="35.25" customHeight="1" x14ac:dyDescent="0.25">
      <c r="A19" s="43">
        <v>8</v>
      </c>
      <c r="B19" s="43">
        <v>42100000</v>
      </c>
      <c r="C19" s="43" t="s">
        <v>44</v>
      </c>
      <c r="D19" s="7">
        <v>9000</v>
      </c>
      <c r="E19" s="43" t="s">
        <v>16</v>
      </c>
      <c r="F19" s="44" t="s">
        <v>17</v>
      </c>
      <c r="G19" s="44" t="s">
        <v>18</v>
      </c>
      <c r="H19" s="45"/>
    </row>
    <row r="20" spans="1:8" ht="35.25" customHeight="1" x14ac:dyDescent="0.25">
      <c r="A20" s="43">
        <v>9</v>
      </c>
      <c r="B20" s="43">
        <v>42400000</v>
      </c>
      <c r="C20" s="43" t="s">
        <v>98</v>
      </c>
      <c r="D20" s="6">
        <v>2000</v>
      </c>
      <c r="E20" s="43" t="s">
        <v>16</v>
      </c>
      <c r="F20" s="44" t="s">
        <v>17</v>
      </c>
      <c r="G20" s="44" t="s">
        <v>18</v>
      </c>
      <c r="H20" s="45"/>
    </row>
    <row r="21" spans="1:8" ht="34.5" customHeight="1" x14ac:dyDescent="0.25">
      <c r="A21" s="43">
        <v>10</v>
      </c>
      <c r="B21" s="43">
        <v>42600000</v>
      </c>
      <c r="C21" s="43" t="s">
        <v>81</v>
      </c>
      <c r="D21" s="6">
        <v>7000</v>
      </c>
      <c r="E21" s="43" t="s">
        <v>16</v>
      </c>
      <c r="F21" s="44" t="s">
        <v>17</v>
      </c>
      <c r="G21" s="44" t="s">
        <v>18</v>
      </c>
      <c r="H21" s="45"/>
    </row>
    <row r="22" spans="1:8" ht="29.25" customHeight="1" x14ac:dyDescent="0.25">
      <c r="A22" s="43">
        <v>11</v>
      </c>
      <c r="B22" s="43">
        <v>43800000</v>
      </c>
      <c r="C22" s="43" t="s">
        <v>99</v>
      </c>
      <c r="D22" s="7">
        <v>595000</v>
      </c>
      <c r="E22" s="43" t="s">
        <v>28</v>
      </c>
      <c r="F22" s="44" t="s">
        <v>17</v>
      </c>
      <c r="G22" s="44" t="s">
        <v>18</v>
      </c>
      <c r="H22" s="45"/>
    </row>
    <row r="23" spans="1:8" ht="31.5" customHeight="1" x14ac:dyDescent="0.25">
      <c r="A23" s="43">
        <v>12</v>
      </c>
      <c r="B23" s="54">
        <v>44400000</v>
      </c>
      <c r="C23" s="54" t="s">
        <v>47</v>
      </c>
      <c r="D23" s="6">
        <v>600</v>
      </c>
      <c r="E23" s="43" t="s">
        <v>16</v>
      </c>
      <c r="F23" s="44" t="s">
        <v>17</v>
      </c>
      <c r="G23" s="44" t="s">
        <v>18</v>
      </c>
      <c r="H23" s="45"/>
    </row>
    <row r="24" spans="1:8" ht="35.25" customHeight="1" x14ac:dyDescent="0.25">
      <c r="A24" s="43">
        <v>13</v>
      </c>
      <c r="B24" s="43">
        <v>44500000</v>
      </c>
      <c r="C24" s="43" t="s">
        <v>102</v>
      </c>
      <c r="D24" s="6">
        <v>9990</v>
      </c>
      <c r="E24" s="43" t="s">
        <v>16</v>
      </c>
      <c r="F24" s="44" t="s">
        <v>17</v>
      </c>
      <c r="G24" s="44" t="s">
        <v>18</v>
      </c>
      <c r="H24" s="45"/>
    </row>
    <row r="25" spans="1:8" ht="39.75" customHeight="1" x14ac:dyDescent="0.25">
      <c r="A25" s="43">
        <v>14</v>
      </c>
      <c r="B25" s="43">
        <v>45200000</v>
      </c>
      <c r="C25" s="43" t="s">
        <v>48</v>
      </c>
      <c r="D25" s="7">
        <v>77880</v>
      </c>
      <c r="E25" s="43" t="s">
        <v>28</v>
      </c>
      <c r="F25" s="44" t="s">
        <v>17</v>
      </c>
      <c r="G25" s="44" t="s">
        <v>18</v>
      </c>
      <c r="H25" s="45"/>
    </row>
    <row r="26" spans="1:8" s="23" customFormat="1" ht="22.5" customHeight="1" x14ac:dyDescent="0.25">
      <c r="A26" s="43">
        <v>15</v>
      </c>
      <c r="B26" s="85">
        <v>55100000</v>
      </c>
      <c r="C26" s="85" t="s">
        <v>131</v>
      </c>
      <c r="D26" s="6">
        <f>20000-10100</f>
        <v>9900</v>
      </c>
      <c r="E26" s="43" t="s">
        <v>16</v>
      </c>
      <c r="F26" s="44" t="s">
        <v>17</v>
      </c>
      <c r="G26" s="44" t="s">
        <v>18</v>
      </c>
      <c r="H26" s="45"/>
    </row>
    <row r="27" spans="1:8" s="23" customFormat="1" ht="25.5" customHeight="1" x14ac:dyDescent="0.25">
      <c r="A27" s="43">
        <v>16</v>
      </c>
      <c r="B27" s="86"/>
      <c r="C27" s="86"/>
      <c r="D27" s="6">
        <v>50000</v>
      </c>
      <c r="E27" s="43" t="s">
        <v>16</v>
      </c>
      <c r="F27" s="44" t="s">
        <v>17</v>
      </c>
      <c r="G27" s="44" t="s">
        <v>18</v>
      </c>
      <c r="H27" s="45" t="s">
        <v>19</v>
      </c>
    </row>
    <row r="28" spans="1:8" s="23" customFormat="1" ht="28.5" customHeight="1" x14ac:dyDescent="0.25">
      <c r="A28" s="43">
        <v>17</v>
      </c>
      <c r="B28" s="85">
        <v>55300000</v>
      </c>
      <c r="C28" s="85" t="s">
        <v>57</v>
      </c>
      <c r="D28" s="6">
        <f>10000+7000</f>
        <v>17000</v>
      </c>
      <c r="E28" s="43" t="s">
        <v>16</v>
      </c>
      <c r="F28" s="44" t="s">
        <v>17</v>
      </c>
      <c r="G28" s="44" t="s">
        <v>18</v>
      </c>
      <c r="H28" s="45" t="s">
        <v>19</v>
      </c>
    </row>
    <row r="29" spans="1:8" s="23" customFormat="1" ht="28.5" customHeight="1" x14ac:dyDescent="0.25">
      <c r="A29" s="43">
        <v>18</v>
      </c>
      <c r="B29" s="86"/>
      <c r="C29" s="86"/>
      <c r="D29" s="6">
        <f>16000-7000</f>
        <v>9000</v>
      </c>
      <c r="E29" s="43" t="s">
        <v>16</v>
      </c>
      <c r="F29" s="44" t="s">
        <v>17</v>
      </c>
      <c r="G29" s="44" t="s">
        <v>18</v>
      </c>
      <c r="H29" s="45"/>
    </row>
    <row r="30" spans="1:8" s="23" customFormat="1" ht="28.5" customHeight="1" x14ac:dyDescent="0.25">
      <c r="A30" s="43">
        <v>19</v>
      </c>
      <c r="B30" s="43">
        <v>60100000</v>
      </c>
      <c r="C30" s="43" t="s">
        <v>111</v>
      </c>
      <c r="D30" s="6">
        <v>9000</v>
      </c>
      <c r="E30" s="43" t="s">
        <v>16</v>
      </c>
      <c r="F30" s="44" t="s">
        <v>17</v>
      </c>
      <c r="G30" s="44" t="s">
        <v>18</v>
      </c>
      <c r="H30" s="45"/>
    </row>
    <row r="31" spans="1:8" s="23" customFormat="1" ht="28.5" customHeight="1" x14ac:dyDescent="0.25">
      <c r="A31" s="43">
        <v>20</v>
      </c>
      <c r="B31" s="43">
        <v>66100000</v>
      </c>
      <c r="C31" s="43" t="s">
        <v>132</v>
      </c>
      <c r="D31" s="6">
        <v>2000</v>
      </c>
      <c r="E31" s="43" t="s">
        <v>16</v>
      </c>
      <c r="F31" s="44" t="s">
        <v>17</v>
      </c>
      <c r="G31" s="44" t="s">
        <v>18</v>
      </c>
      <c r="H31" s="45"/>
    </row>
    <row r="32" spans="1:8" ht="30.75" customHeight="1" x14ac:dyDescent="0.25">
      <c r="A32" s="43">
        <v>21</v>
      </c>
      <c r="B32" s="43">
        <v>73100000</v>
      </c>
      <c r="C32" s="43" t="s">
        <v>133</v>
      </c>
      <c r="D32" s="6">
        <f>120000-8800</f>
        <v>111200</v>
      </c>
      <c r="E32" s="43" t="s">
        <v>28</v>
      </c>
      <c r="F32" s="44" t="s">
        <v>17</v>
      </c>
      <c r="G32" s="44" t="s">
        <v>18</v>
      </c>
      <c r="H32" s="45"/>
    </row>
    <row r="33" spans="1:8" ht="27" customHeight="1" x14ac:dyDescent="0.25">
      <c r="A33" s="43">
        <v>22</v>
      </c>
      <c r="B33" s="43">
        <v>77200000</v>
      </c>
      <c r="C33" s="43" t="s">
        <v>70</v>
      </c>
      <c r="D33" s="6">
        <f>1059620-214810</f>
        <v>844810</v>
      </c>
      <c r="E33" s="43" t="s">
        <v>28</v>
      </c>
      <c r="F33" s="44" t="s">
        <v>17</v>
      </c>
      <c r="G33" s="44" t="s">
        <v>18</v>
      </c>
      <c r="H33" s="45" t="s">
        <v>134</v>
      </c>
    </row>
    <row r="34" spans="1:8" ht="26.25" customHeight="1" x14ac:dyDescent="0.25">
      <c r="A34" s="43">
        <v>23</v>
      </c>
      <c r="B34" s="43">
        <v>79200000</v>
      </c>
      <c r="C34" s="43" t="s">
        <v>135</v>
      </c>
      <c r="D34" s="6">
        <v>30000</v>
      </c>
      <c r="E34" s="43" t="s">
        <v>28</v>
      </c>
      <c r="F34" s="44" t="s">
        <v>17</v>
      </c>
      <c r="G34" s="44" t="s">
        <v>18</v>
      </c>
      <c r="H34" s="45"/>
    </row>
    <row r="35" spans="1:8" ht="30.75" customHeight="1" x14ac:dyDescent="0.25">
      <c r="A35" s="43">
        <v>24</v>
      </c>
      <c r="B35" s="43">
        <v>79400000</v>
      </c>
      <c r="C35" s="43" t="s">
        <v>108</v>
      </c>
      <c r="D35" s="6">
        <f>85190+214810</f>
        <v>300000</v>
      </c>
      <c r="E35" s="43" t="s">
        <v>28</v>
      </c>
      <c r="F35" s="44" t="s">
        <v>17</v>
      </c>
      <c r="G35" s="44" t="s">
        <v>18</v>
      </c>
      <c r="H35" s="45"/>
    </row>
    <row r="36" spans="1:8" ht="31.5" customHeight="1" x14ac:dyDescent="0.25">
      <c r="A36" s="43">
        <v>25</v>
      </c>
      <c r="B36" s="43">
        <v>79500000</v>
      </c>
      <c r="C36" s="43" t="s">
        <v>71</v>
      </c>
      <c r="D36" s="32">
        <f>9900+98.95</f>
        <v>9998.9500000000007</v>
      </c>
      <c r="E36" s="43" t="s">
        <v>16</v>
      </c>
      <c r="F36" s="44" t="s">
        <v>17</v>
      </c>
      <c r="G36" s="44" t="s">
        <v>18</v>
      </c>
      <c r="H36" s="45"/>
    </row>
    <row r="37" spans="1:8" ht="27.75" customHeight="1" x14ac:dyDescent="0.25">
      <c r="A37" s="43">
        <v>26</v>
      </c>
      <c r="B37" s="43">
        <v>80500000</v>
      </c>
      <c r="C37" s="43" t="s">
        <v>109</v>
      </c>
      <c r="D37" s="6">
        <v>100000</v>
      </c>
      <c r="E37" s="43" t="s">
        <v>28</v>
      </c>
      <c r="F37" s="44" t="s">
        <v>17</v>
      </c>
      <c r="G37" s="44" t="s">
        <v>18</v>
      </c>
      <c r="H37" s="45"/>
    </row>
    <row r="38" spans="1:8" s="34" customFormat="1" ht="16.5" customHeight="1" x14ac:dyDescent="0.25">
      <c r="A38" s="48"/>
      <c r="B38" s="79"/>
      <c r="C38" s="59"/>
      <c r="D38" s="33"/>
      <c r="E38" s="42"/>
      <c r="F38" s="35"/>
      <c r="G38" s="35"/>
      <c r="H38" s="80"/>
    </row>
    <row r="39" spans="1:8" ht="12" customHeight="1" x14ac:dyDescent="0.25">
      <c r="A39" s="48"/>
      <c r="B39" s="74"/>
      <c r="C39" s="60"/>
      <c r="D39" s="33"/>
      <c r="E39" s="81"/>
      <c r="F39" s="35"/>
      <c r="G39" s="35"/>
      <c r="H39" s="82"/>
    </row>
    <row r="40" spans="1:8" ht="38.25" customHeight="1" x14ac:dyDescent="0.25">
      <c r="A40" s="48"/>
      <c r="B40" s="90" t="s">
        <v>128</v>
      </c>
      <c r="C40" s="90"/>
      <c r="E40" s="36"/>
      <c r="F40" s="36"/>
      <c r="G40" s="36" t="s">
        <v>150</v>
      </c>
      <c r="H40" s="36"/>
    </row>
    <row r="41" spans="1:8" ht="13.5" customHeight="1" x14ac:dyDescent="0.25">
      <c r="A41" s="48"/>
      <c r="B41" s="36"/>
      <c r="C41" s="36"/>
      <c r="D41" s="15"/>
      <c r="E41" s="91" t="s">
        <v>79</v>
      </c>
      <c r="F41" s="91"/>
      <c r="G41" s="36"/>
      <c r="H41" s="36"/>
    </row>
    <row r="42" spans="1:8" ht="37.5" customHeight="1" x14ac:dyDescent="0.25">
      <c r="A42" s="48"/>
      <c r="B42" s="36"/>
      <c r="C42" s="36"/>
      <c r="E42" s="36"/>
      <c r="F42" s="36"/>
      <c r="G42" s="36"/>
      <c r="H42" s="36"/>
    </row>
    <row r="43" spans="1:8" x14ac:dyDescent="0.25">
      <c r="A43" s="48"/>
      <c r="B43" s="36"/>
      <c r="C43" s="36"/>
      <c r="E43" s="36"/>
      <c r="F43" s="36"/>
      <c r="G43" s="36"/>
      <c r="H43" s="36"/>
    </row>
    <row r="44" spans="1:8" ht="21.75" customHeight="1" x14ac:dyDescent="0.25">
      <c r="A44" s="48"/>
      <c r="B44" s="89"/>
      <c r="C44" s="89"/>
      <c r="D44" s="89"/>
      <c r="E44" s="36"/>
      <c r="F44" s="36"/>
      <c r="G44" s="36"/>
      <c r="H44" s="36"/>
    </row>
    <row r="45" spans="1:8" ht="13.5" customHeight="1" x14ac:dyDescent="0.25">
      <c r="A45" s="48"/>
      <c r="B45" s="90" t="s">
        <v>80</v>
      </c>
      <c r="C45" s="90"/>
      <c r="D45" s="90"/>
      <c r="E45" s="36"/>
      <c r="F45" s="36"/>
      <c r="G45" s="36"/>
      <c r="H45" s="36"/>
    </row>
    <row r="46" spans="1:8" x14ac:dyDescent="0.25">
      <c r="A46" s="48"/>
      <c r="B46" s="36"/>
      <c r="C46" s="36"/>
      <c r="E46" s="91" t="s">
        <v>79</v>
      </c>
      <c r="F46" s="91"/>
      <c r="G46" s="36"/>
      <c r="H46" s="36"/>
    </row>
    <row r="47" spans="1:8" x14ac:dyDescent="0.25">
      <c r="A47" s="48"/>
      <c r="B47" s="35"/>
      <c r="C47" s="36"/>
      <c r="E47" s="36"/>
      <c r="F47" s="36"/>
      <c r="G47" s="36"/>
      <c r="H47" s="36"/>
    </row>
    <row r="48" spans="1:8" x14ac:dyDescent="0.25">
      <c r="A48" s="48"/>
      <c r="B48" s="35"/>
      <c r="C48" s="36"/>
      <c r="E48" s="36"/>
      <c r="F48" s="36"/>
      <c r="G48" s="36"/>
      <c r="H48" s="36"/>
    </row>
    <row r="49" spans="1:10" x14ac:dyDescent="0.25">
      <c r="A49" s="48"/>
      <c r="B49" s="35"/>
      <c r="C49" s="36"/>
      <c r="E49" s="36"/>
      <c r="F49" s="36"/>
      <c r="G49" s="36"/>
      <c r="H49" s="36"/>
    </row>
    <row r="51" spans="1:10" x14ac:dyDescent="0.25">
      <c r="I51" s="29"/>
      <c r="J51" s="29"/>
    </row>
    <row r="52" spans="1:10" x14ac:dyDescent="0.25">
      <c r="C52" s="18"/>
      <c r="I52" s="29"/>
      <c r="J52" s="29"/>
    </row>
    <row r="53" spans="1:10" x14ac:dyDescent="0.25">
      <c r="C53" s="30"/>
      <c r="E53" s="22"/>
      <c r="I53" s="29"/>
      <c r="J53" s="29"/>
    </row>
    <row r="54" spans="1:10" ht="19.5" customHeight="1" x14ac:dyDescent="0.25">
      <c r="C54" s="31"/>
      <c r="I54" s="29"/>
      <c r="J54" s="29"/>
    </row>
    <row r="55" spans="1:10" x14ac:dyDescent="0.25">
      <c r="I55" s="29"/>
      <c r="J55" s="29"/>
    </row>
    <row r="56" spans="1:10" ht="24.75" customHeight="1" x14ac:dyDescent="0.25">
      <c r="C56" s="13"/>
      <c r="I56" s="29"/>
      <c r="J56" s="29"/>
    </row>
    <row r="57" spans="1:10" ht="22.5" customHeight="1" x14ac:dyDescent="0.25">
      <c r="I57" s="29"/>
      <c r="J57" s="29"/>
    </row>
    <row r="58" spans="1:10" x14ac:dyDescent="0.25">
      <c r="C58" s="16"/>
      <c r="I58" s="29"/>
      <c r="J58" s="29"/>
    </row>
  </sheetData>
  <sheetProtection algorithmName="SHA-512" hashValue="BKqjUkp09Dh0K1fbEq0cBbrr4uhz/m4RuN/SFZjW0C6er2q4ndutBg+3jN0Xpc94Bbbi/79FLZCaPLAukvUjaQ==" saltValue="V3N555jGt6HnER4Amp+Zgg==" spinCount="100000" sheet="1" objects="1" scenarios="1"/>
  <mergeCells count="18">
    <mergeCell ref="B40:C40"/>
    <mergeCell ref="E41:F41"/>
    <mergeCell ref="B44:D44"/>
    <mergeCell ref="B45:D45"/>
    <mergeCell ref="E46:F46"/>
    <mergeCell ref="A8:H8"/>
    <mergeCell ref="A9:H9"/>
    <mergeCell ref="B26:B27"/>
    <mergeCell ref="C26:C27"/>
    <mergeCell ref="B28:B29"/>
    <mergeCell ref="C28:C29"/>
    <mergeCell ref="C3:G3"/>
    <mergeCell ref="A4:E5"/>
    <mergeCell ref="F4:H4"/>
    <mergeCell ref="F5:H5"/>
    <mergeCell ref="A6:E6"/>
    <mergeCell ref="F6:H7"/>
    <mergeCell ref="A7:E7"/>
  </mergeCells>
  <pageMargins left="0.7" right="0.7" top="0.75" bottom="0.75" header="0.3" footer="0.3"/>
  <pageSetup scale="5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სახელმწიფო ბიუჯეტი</vt:lpstr>
      <vt:lpstr>საკუთარი სახსრები</vt:lpstr>
      <vt:lpstr>გრანტი (BTC Co)</vt:lpstr>
      <vt:lpstr>გრანტი  (GIZ) (GCF)      </vt:lpstr>
      <vt:lpstr>'გრანტი (BTC Co)'!Print_Area</vt:lpstr>
      <vt:lpstr>'სახელმწიფო ბიუჯეტი'!Print_Area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Tamta Iashvili</dc:creator>
  <cp:lastModifiedBy>Tamta Iashvili</cp:lastModifiedBy>
  <cp:lastPrinted>2024-04-08T12:32:51Z</cp:lastPrinted>
  <dcterms:created xsi:type="dcterms:W3CDTF">2015-06-05T18:17:20Z</dcterms:created>
  <dcterms:modified xsi:type="dcterms:W3CDTF">2026-04-07T07:51:31Z</dcterms:modified>
</cp:coreProperties>
</file>