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5\ბაზები - 2025\პროაქტიული ინფორმაცია - 2025\I კვარტალი\დოკში ასატვირთი\"/>
    </mc:Choice>
  </mc:AlternateContent>
  <xr:revisionPtr revIDLastSave="0" documentId="13_ncr:1_{E8C317F9-7400-4EF4-BDAE-57D121EA2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სახელმწიფო ბიუჯეტი" sheetId="1" r:id="rId1"/>
    <sheet name="საკუთარი სახსრები" sheetId="3" r:id="rId2"/>
    <sheet name="გრანტი (BTC Co)" sheetId="4" r:id="rId3"/>
    <sheet name="გრანტი  (GIZ) (GCF)      " sheetId="5" r:id="rId4"/>
  </sheets>
  <definedNames>
    <definedName name="_xlnm.Print_Area" localSheetId="1">'საკუთარი სახსრები'!#REF!</definedName>
    <definedName name="_xlnm.Print_Area" localSheetId="0">'სახელმწიფო ბიუჯეტი'!#REF!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D35" i="5"/>
  <c r="D33" i="5"/>
  <c r="D32" i="5"/>
  <c r="D26" i="5"/>
  <c r="D17" i="5"/>
  <c r="D15" i="5"/>
  <c r="A9" i="5"/>
  <c r="D15" i="4" l="1"/>
  <c r="D14" i="4"/>
  <c r="D12" i="4"/>
  <c r="A9" i="4"/>
  <c r="D93" i="1"/>
  <c r="D91" i="1"/>
  <c r="D89" i="1"/>
  <c r="D88" i="1"/>
  <c r="D86" i="1"/>
  <c r="D81" i="1"/>
  <c r="D78" i="1"/>
  <c r="D77" i="1"/>
  <c r="D74" i="1"/>
  <c r="D64" i="1"/>
  <c r="D63" i="1"/>
  <c r="D61" i="1"/>
  <c r="D59" i="1"/>
  <c r="D57" i="1"/>
  <c r="D48" i="1"/>
  <c r="D42" i="1"/>
  <c r="D40" i="1"/>
  <c r="D39" i="1"/>
  <c r="D33" i="1"/>
  <c r="D32" i="1"/>
  <c r="D29" i="1"/>
  <c r="D25" i="1"/>
  <c r="D24" i="1"/>
  <c r="D23" i="1"/>
  <c r="D22" i="1"/>
  <c r="D21" i="1"/>
  <c r="D20" i="1"/>
  <c r="D17" i="1"/>
  <c r="D16" i="1"/>
  <c r="D15" i="1"/>
  <c r="D14" i="1"/>
  <c r="D12" i="1"/>
  <c r="A9" i="1"/>
  <c r="D92" i="3" l="1"/>
  <c r="D87" i="3"/>
  <c r="D86" i="3"/>
  <c r="D71" i="3"/>
  <c r="D70" i="3"/>
  <c r="D69" i="3"/>
  <c r="D67" i="3"/>
  <c r="D66" i="3"/>
  <c r="D64" i="3"/>
  <c r="D62" i="3"/>
  <c r="D60" i="3"/>
  <c r="D57" i="3"/>
  <c r="D49" i="3"/>
  <c r="D48" i="3"/>
  <c r="D47" i="3"/>
  <c r="D46" i="3"/>
  <c r="D44" i="3"/>
  <c r="D35" i="3"/>
  <c r="D23" i="3"/>
  <c r="D22" i="3"/>
  <c r="D21" i="3"/>
  <c r="D20" i="3"/>
  <c r="D18" i="3"/>
  <c r="D13" i="3"/>
  <c r="D12" i="3"/>
</calcChain>
</file>

<file path=xl/sharedStrings.xml><?xml version="1.0" encoding="utf-8"?>
<sst xmlns="http://schemas.openxmlformats.org/spreadsheetml/2006/main" count="913" uniqueCount="156">
  <si>
    <t xml:space="preserve">             saxelmwifo Sesyidvebis wliuri gegmis forma</t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</si>
  <si>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</si>
  <si>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</si>
  <si>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</si>
  <si>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</si>
  <si>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</si>
  <si>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</si>
  <si>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</si>
  <si>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</si>
  <si>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</si>
  <si>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</si>
  <si>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</si>
  <si>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</si>
  <si>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</si>
  <si>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034 00000</t>
  </si>
  <si>
    <t>metyeveobisa da tyekafvis produqtebi</t>
  </si>
  <si>
    <t>g.S</t>
  </si>
  <si>
    <t>I kv</t>
  </si>
  <si>
    <t>I-IV kv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</si>
  <si>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</si>
  <si>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091 00000</t>
  </si>
  <si>
    <t xml:space="preserve">sawvavi  </t>
  </si>
  <si>
    <t>k.t</t>
  </si>
  <si>
    <t>konsolidirebuli tenderi</t>
  </si>
  <si>
    <t>092 00000</t>
  </si>
  <si>
    <t>navTobi, qvanaxSiri da navTobproduqtebi</t>
  </si>
  <si>
    <t>sxvadasxva sakvebi produqtebi</t>
  </si>
  <si>
    <t>sasmelebi, Tambaqo da monaTesave produqtebi</t>
  </si>
  <si>
    <t>e.t</t>
  </si>
  <si>
    <t>tansacmeli</t>
  </si>
  <si>
    <t>specialuri tansacmeli da aqsesuarebi</t>
  </si>
  <si>
    <t>samkaulebi, saaTebi da monaTesave nivTebi</t>
  </si>
  <si>
    <t>fexsacmeli</t>
  </si>
  <si>
    <t>markebi, Cekebis wignakebi, banknotebi, aqciebi, sareklamo masala, katalogebi  da saxelmZRvaneloebi</t>
  </si>
  <si>
    <t xml:space="preserve">saofise manqana-danadgarebi, aRWurviloba da sakancelario nivTebi, kompiuterebis, printerebisa da avejis garda 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</si>
  <si>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</si>
  <si>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</si>
  <si>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</si>
  <si>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</si>
  <si>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qselebi</t>
  </si>
  <si>
    <t>satelekomunikacio mowyobilobebi da aqsesuarebi</t>
  </si>
  <si>
    <t>nawilebi da aqsesuarebi satransporto saSualebebisa da maTi ZravebisTvis</t>
  </si>
  <si>
    <t xml:space="preserve">sagangebo situaciebis dros gamosayenebeli mowyobilobebi da usafrTxoebis saSualebebi </t>
  </si>
  <si>
    <t>aveji</t>
  </si>
  <si>
    <t>avejis aqsesuarebi</t>
  </si>
  <si>
    <t>danadgarebi meqanikuri energiis warmoebisa da gamoyenebisTvis</t>
  </si>
  <si>
    <t>sxvadasxva zogadi da specialuri daniSnulebis manqana-danadgarebi</t>
  </si>
  <si>
    <t>miwis saTxreli da saxapavi manqanebi da maTi (maTTan dakavSirebuli) nawilebi</t>
  </si>
  <si>
    <t>sxvadasxva qarxnuli warmoebis masala da maTTan dakavSirebuli sagnebi</t>
  </si>
  <si>
    <t>mTliani an nawilobrivi samSeneblo samuSaoebi da samoqalaqo mSeneblobis samuSaoebi</t>
  </si>
  <si>
    <t>samSeneblo-samontaJo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</si>
  <si>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</si>
  <si>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</si>
  <si>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</si>
  <si>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</si>
  <si>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</si>
  <si>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</si>
  <si>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 xml:space="preserve">personaluri kompiuterebis, saofise aparaturis, satelekomunikacio da audiovizualuri mowyobilobebis SekeTeba, teqnikuri momsaxureba da maTTan dakavSirebuli momsaxurebebi </t>
  </si>
  <si>
    <t>Senobis mowyobilobebis SekeTeba da teqnikuri momsaxureba</t>
  </si>
  <si>
    <t xml:space="preserve">restornebisa da kvebis sawarmoebis momsaxureobebi 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</si>
  <si>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</si>
  <si>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</si>
  <si>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</si>
  <si>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</si>
  <si>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</si>
  <si>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</si>
  <si>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</si>
  <si>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</si>
  <si>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</si>
  <si>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</si>
  <si>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</si>
  <si>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</si>
  <si>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satyeo meurneobasTan dakavSirebuli momsaxurbebi</t>
  </si>
  <si>
    <t>ofisis muSaobis uzrunvelyofasTan dakavSirebuli momsaxurebebi</t>
  </si>
  <si>
    <t>gamoZiebasa da usafrTxoebasTan dakavSirebuli momsaxurebebi</t>
  </si>
  <si>
    <t>sxvadasxva komerciuli momsaxureba da masTan dakavSirebuli momsaxurebebi</t>
  </si>
  <si>
    <t>dasufTaveba da sanitariuli momsaxureba</t>
  </si>
  <si>
    <t>radio da satelevizio momsaxurebebi</t>
  </si>
  <si>
    <t>axali ambebis saagentoebis momsaxurebebi</t>
  </si>
  <si>
    <t>biblioTekebis, arqivebis, muzeumebisa da sxva kulturuli dawesebulebebis momsaxurebebi</t>
  </si>
  <si>
    <t xml:space="preserve">finansuri departamentis, Sesyidvebis sammarTvelos ufrosi                                                                                        </t>
  </si>
  <si>
    <t>(xelmowera)</t>
  </si>
  <si>
    <t>saagentos ufrosi an uflebamosili piri</t>
  </si>
  <si>
    <t>Carxebi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</si>
  <si>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</si>
  <si>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09200000</t>
  </si>
  <si>
    <t>samuSao tansacmeli, spectansacmeli da aqsesuarebi</t>
  </si>
  <si>
    <t>sabargo nivTebi, sasarajo nakeTobebi, tomrebi da CanTebi</t>
  </si>
  <si>
    <t>teqstilis narTi da Zafi</t>
  </si>
  <si>
    <t>nabeWdi wignebi, broSurebi da sainformacio furclebi</t>
  </si>
  <si>
    <t xml:space="preserve">qaRaldis an muyaos saregistracio Jurnalebi/wignebi, sabuRaltro wignebi, formebi da sxva nabeWdi sakancelario nivTebi </t>
  </si>
  <si>
    <t xml:space="preserve"> sxvadasxva nabeWdi masala</t>
  </si>
  <si>
    <t>sasuqebi da nitrogenuli naerTebi</t>
  </si>
  <si>
    <t>kompiuteruli mowyobilobebi da aqsesuarebi</t>
  </si>
  <si>
    <t>eleqtroenergiis gamanawilebeli da sakontrolo aparatura</t>
  </si>
  <si>
    <t>izolirebuli mavTuli da kabeli</t>
  </si>
  <si>
    <t>tele da radiosignalis mimRebebi da audio an videogamosaxulebis Camweri an aRwarmoebis aparatura</t>
  </si>
  <si>
    <t>sxvadasxva satransporto mowyobiloba da saTadarigo nawilebi</t>
  </si>
  <si>
    <t>individualuri da damxmare mowyobilobebi</t>
  </si>
  <si>
    <t>optikuri xelsawyoebi</t>
  </si>
  <si>
    <t>qsovilis nivTebi</t>
  </si>
  <si>
    <t>saojaxo teqnika</t>
  </si>
  <si>
    <t>bunebrivi wyali</t>
  </si>
  <si>
    <t>amwe da gadasazidi mowyobilobebi da maTi nawilebi</t>
  </si>
  <si>
    <t>saamqros danadgarebi</t>
  </si>
  <si>
    <t xml:space="preserve">samSeneblo masalebi da damxmare samSeneblo masalebi </t>
  </si>
  <si>
    <t>struqturuli masalebi</t>
  </si>
  <si>
    <t>xelsawyoebi, saketebi, gasaRebebi, anjamebi, damWerebi, Wajvebi da zambarebi/resorebi</t>
  </si>
  <si>
    <t>saRebavebi, laqebi da mastikebi</t>
  </si>
  <si>
    <t>saqmiani garigebebisa da piradi saqmeebis marTvis programuli paketebi</t>
  </si>
  <si>
    <t>tumboebis, sarqvelebis, onkanebisa da liTonis konteinerebis, aseve, manqana-danadgarebis SekeTeba da teqnikuri momsaxureba</t>
  </si>
  <si>
    <t>teqnikuri Semowmeba, analizi da sakonsultacio momsaxurebebi</t>
  </si>
  <si>
    <t xml:space="preserve"> bazris kvleva da ekonomikuri kvleva; gamokiTxvebi da statistika</t>
  </si>
  <si>
    <t>biznessa da menejmentTan dakavSirebuli konsultaciebi da momsaxurebebi</t>
  </si>
  <si>
    <t>satreningo momsaxurebebi</t>
  </si>
  <si>
    <t xml:space="preserve">finansuri departamentis, Sesyidvebis sammarTvelos ufrosi                                                                                     </t>
  </si>
  <si>
    <t>saavtomobilo transportis momsaxurebebi</t>
  </si>
  <si>
    <t xml:space="preserve">              danarTi #2</t>
  </si>
  <si>
    <t xml:space="preserve">               danarTi #1</t>
  </si>
  <si>
    <t>traqtorebi</t>
  </si>
  <si>
    <t>avtomanqanebis recxva</t>
  </si>
  <si>
    <t>samedicino mowyobilobebi</t>
  </si>
  <si>
    <t>sawmendi da saprialebeli produqcia</t>
  </si>
  <si>
    <t>WaburRilis koSkuris ganTavsebasTan dakavSirebuli momsaxurebebi</t>
  </si>
  <si>
    <t>mebaRCeobasTan dakavSirebuli momsaxurebebi</t>
  </si>
  <si>
    <t>Camdinare wylebTan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</si>
  <si>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07 marti 2025 weli</t>
    </r>
  </si>
  <si>
    <t>qviSa da Tixa</t>
  </si>
  <si>
    <t>garedan Casacmeli tansacmeli</t>
  </si>
  <si>
    <t>tyavis, teqstilis, rezinisa da plastmasis narCeni</t>
  </si>
  <si>
    <t xml:space="preserve"> sufTa qimikatebi da sxvadasxva qimiuri nivTierebebis produqtebi</t>
  </si>
  <si>
    <t>eleqtromowyobilobebi da aparatura</t>
  </si>
  <si>
    <t>gamagrilebeli da saventilacio mowyobilobebi</t>
  </si>
  <si>
    <t>kabelebi, mavTulebi da maTTan dakavSirebuli masalebi</t>
  </si>
  <si>
    <t>wylis ganawileba da masTan dakavSirebuli momsaxurebebi</t>
  </si>
  <si>
    <t>kino da videomomsaxurebebi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</si>
  <si>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07 marti 2025 weli</t>
    </r>
  </si>
  <si>
    <t>avzebi, rezervuarebi da konteinerebi; centraluri gaTbobis radiatorebi da boilerebi</t>
  </si>
  <si>
    <t>sainJinro momsaxurebebi</t>
  </si>
  <si>
    <t>IV kv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</si>
  <si>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</si>
  <si>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</si>
  <si>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</si>
  <si>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</si>
  <si>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</si>
  <si>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</si>
  <si>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</si>
  <si>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</si>
  <si>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</si>
  <si>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III kv</t>
  </si>
  <si>
    <t>III-IV kv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</si>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</sst>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cadNusx"/>
    </font>
    <font>
      <sz val="1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10"/>
      <name val="AcadNusx"/>
    </font>
    <font>
      <sz val="9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b/>
      <sz val="8"/>
      <color rgb="FF0070C0"/>
      <name val="AcadNusx"/>
    </font>
    <font>
      <b/>
      <sz val="7"/>
      <color rgb="FF0070C0"/>
      <name val="AcadNusx"/>
    </font>
    <font>
      <b/>
      <sz val="9"/>
      <color rgb="FF00B050"/>
      <name val="AcadNusx"/>
    </font>
    <font>
      <b/>
      <sz val="10"/>
      <color rgb="FFFF0000"/>
      <name val="AcadNusx"/>
    </font>
    <font>
      <sz val="10"/>
      <color rgb="FF00B050"/>
      <name val="AcadNusx"/>
    </font>
    <font>
      <b/>
      <sz val="8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12"/>
      <name val="AcadNusx"/>
    </font>
    <font>
      <sz val="9"/>
      <color rgb="FFFF0000"/>
      <name val="AcadNusx"/>
    </font>
    <font>
      <sz val="7"/>
      <color rgb="FF0070C0"/>
      <name val="AcadNusx"/>
    </font>
    <font>
      <sz val="16"/>
      <name val="AcadNusx"/>
    </font>
    <font>
      <b/>
      <sz val="9"/>
      <name val="Times New Roman"/>
      <family val="1"/>
    </font>
    <font>
      <sz val="6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sz val="6"/>
      <color rgb="FFFF0000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/>
    </xf>
    <xf numFmtId="1" fontId="13" fillId="0" borderId="8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22" fillId="0" borderId="8" xfId="1" applyNumberFormat="1" applyFont="1" applyFill="1" applyBorder="1" applyAlignment="1">
      <alignment horizontal="center" vertical="center" wrapText="1"/>
    </xf>
    <xf numFmtId="1" fontId="20" fillId="0" borderId="0" xfId="1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24" fillId="0" borderId="0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3" fillId="0" borderId="0" xfId="1" applyFont="1" applyFill="1" applyAlignment="1">
      <alignment vertical="center" wrapText="1"/>
    </xf>
    <xf numFmtId="43" fontId="8" fillId="0" borderId="8" xfId="1" applyFont="1" applyFill="1" applyBorder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165" fontId="3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102</xdr:row>
      <xdr:rowOff>0</xdr:rowOff>
    </xdr:from>
    <xdr:to>
      <xdr:col>5</xdr:col>
      <xdr:colOff>981075</xdr:colOff>
      <xdr:row>102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D5B8F059-08DD-457D-BF75-A45C25E217B0}"/>
            </a:ext>
          </a:extLst>
        </xdr:cNvPr>
        <xdr:cNvSpPr>
          <a:spLocks noChangeShapeType="1"/>
        </xdr:cNvSpPr>
      </xdr:nvSpPr>
      <xdr:spPr bwMode="auto">
        <a:xfrm>
          <a:off x="4505325" y="433387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9525</xdr:rowOff>
    </xdr:from>
    <xdr:to>
      <xdr:col>5</xdr:col>
      <xdr:colOff>981075</xdr:colOff>
      <xdr:row>107</xdr:row>
      <xdr:rowOff>9525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0FA742BF-91D6-4202-9539-9791C0CE9430}"/>
            </a:ext>
          </a:extLst>
        </xdr:cNvPr>
        <xdr:cNvSpPr>
          <a:spLocks noChangeShapeType="1"/>
        </xdr:cNvSpPr>
      </xdr:nvSpPr>
      <xdr:spPr bwMode="auto">
        <a:xfrm flipV="1">
          <a:off x="4505325" y="442912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102</xdr:row>
      <xdr:rowOff>9525</xdr:rowOff>
    </xdr:from>
    <xdr:to>
      <xdr:col>5</xdr:col>
      <xdr:colOff>971550</xdr:colOff>
      <xdr:row>102</xdr:row>
      <xdr:rowOff>9525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369E90ED-12EF-4BBB-81A6-7CE3A1B301D9}"/>
            </a:ext>
          </a:extLst>
        </xdr:cNvPr>
        <xdr:cNvSpPr>
          <a:spLocks noChangeShapeType="1"/>
        </xdr:cNvSpPr>
      </xdr:nvSpPr>
      <xdr:spPr bwMode="auto">
        <a:xfrm flipV="1">
          <a:off x="4505325" y="433482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99</xdr:row>
      <xdr:rowOff>0</xdr:rowOff>
    </xdr:from>
    <xdr:to>
      <xdr:col>5</xdr:col>
      <xdr:colOff>981075</xdr:colOff>
      <xdr:row>99</xdr:row>
      <xdr:rowOff>0</xdr:rowOff>
    </xdr:to>
    <xdr:sp macro="" textlink="">
      <xdr:nvSpPr>
        <xdr:cNvPr id="14" name="Line 5">
          <a:extLst>
            <a:ext uri="{FF2B5EF4-FFF2-40B4-BE49-F238E27FC236}">
              <a16:creationId xmlns:a16="http://schemas.microsoft.com/office/drawing/2014/main" id="{F21BAD8A-ED50-46D3-8D6D-C353129DACA3}"/>
            </a:ext>
          </a:extLst>
        </xdr:cNvPr>
        <xdr:cNvSpPr>
          <a:spLocks noChangeShapeType="1"/>
        </xdr:cNvSpPr>
      </xdr:nvSpPr>
      <xdr:spPr bwMode="auto">
        <a:xfrm>
          <a:off x="4629150" y="406717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102</xdr:row>
      <xdr:rowOff>9525</xdr:rowOff>
    </xdr:from>
    <xdr:to>
      <xdr:col>5</xdr:col>
      <xdr:colOff>981075</xdr:colOff>
      <xdr:row>102</xdr:row>
      <xdr:rowOff>9525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E0C6538A-2580-4197-8F88-EE6E8B01B820}"/>
            </a:ext>
          </a:extLst>
        </xdr:cNvPr>
        <xdr:cNvSpPr>
          <a:spLocks noChangeShapeType="1"/>
        </xdr:cNvSpPr>
      </xdr:nvSpPr>
      <xdr:spPr bwMode="auto">
        <a:xfrm flipV="1">
          <a:off x="4629150" y="4144327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99</xdr:row>
      <xdr:rowOff>9525</xdr:rowOff>
    </xdr:from>
    <xdr:to>
      <xdr:col>5</xdr:col>
      <xdr:colOff>971550</xdr:colOff>
      <xdr:row>99</xdr:row>
      <xdr:rowOff>9525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4F930A23-6A8F-48D6-ACB8-9CDAC79FA8BE}"/>
            </a:ext>
          </a:extLst>
        </xdr:cNvPr>
        <xdr:cNvSpPr>
          <a:spLocks noChangeShapeType="1"/>
        </xdr:cNvSpPr>
      </xdr:nvSpPr>
      <xdr:spPr bwMode="auto">
        <a:xfrm flipV="1">
          <a:off x="4629150" y="40681275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102</xdr:row>
      <xdr:rowOff>0</xdr:rowOff>
    </xdr:from>
    <xdr:to>
      <xdr:col>5</xdr:col>
      <xdr:colOff>981075</xdr:colOff>
      <xdr:row>102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9FF10C5F-0B20-4E9E-8EEA-88C9070FC085}"/>
            </a:ext>
          </a:extLst>
        </xdr:cNvPr>
        <xdr:cNvSpPr>
          <a:spLocks noChangeShapeType="1"/>
        </xdr:cNvSpPr>
      </xdr:nvSpPr>
      <xdr:spPr bwMode="auto">
        <a:xfrm>
          <a:off x="4505325" y="433387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9525</xdr:rowOff>
    </xdr:from>
    <xdr:to>
      <xdr:col>5</xdr:col>
      <xdr:colOff>981075</xdr:colOff>
      <xdr:row>107</xdr:row>
      <xdr:rowOff>9525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3AF8E207-BB94-4E8D-8BA0-D42E3C29DF3D}"/>
            </a:ext>
          </a:extLst>
        </xdr:cNvPr>
        <xdr:cNvSpPr>
          <a:spLocks noChangeShapeType="1"/>
        </xdr:cNvSpPr>
      </xdr:nvSpPr>
      <xdr:spPr bwMode="auto">
        <a:xfrm flipV="1">
          <a:off x="4505325" y="442912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102</xdr:row>
      <xdr:rowOff>9525</xdr:rowOff>
    </xdr:from>
    <xdr:to>
      <xdr:col>5</xdr:col>
      <xdr:colOff>971550</xdr:colOff>
      <xdr:row>102</xdr:row>
      <xdr:rowOff>9525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F8F33468-12FD-430A-9533-A04D7979C7E1}"/>
            </a:ext>
          </a:extLst>
        </xdr:cNvPr>
        <xdr:cNvSpPr>
          <a:spLocks noChangeShapeType="1"/>
        </xdr:cNvSpPr>
      </xdr:nvSpPr>
      <xdr:spPr bwMode="auto">
        <a:xfrm flipV="1">
          <a:off x="4505325" y="433482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64AF2F18-AACE-4CBC-B84F-C34EA83172AB}"/>
            </a:ext>
          </a:extLst>
        </xdr:cNvPr>
        <xdr:cNvSpPr>
          <a:spLocks noChangeShapeType="1"/>
        </xdr:cNvSpPr>
      </xdr:nvSpPr>
      <xdr:spPr bwMode="auto">
        <a:xfrm>
          <a:off x="5124450" y="54006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79B7C83-5727-4343-B085-ED4C0B78376C}"/>
            </a:ext>
          </a:extLst>
        </xdr:cNvPr>
        <xdr:cNvSpPr>
          <a:spLocks noChangeShapeType="1"/>
        </xdr:cNvSpPr>
      </xdr:nvSpPr>
      <xdr:spPr bwMode="auto">
        <a:xfrm flipV="1">
          <a:off x="5133975" y="66770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136E8550-19C3-4644-8144-B8B146FB1EF2}"/>
            </a:ext>
          </a:extLst>
        </xdr:cNvPr>
        <xdr:cNvSpPr>
          <a:spLocks noChangeShapeType="1"/>
        </xdr:cNvSpPr>
      </xdr:nvSpPr>
      <xdr:spPr bwMode="auto">
        <a:xfrm flipV="1">
          <a:off x="5133975" y="54102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C4CAE87-7EF4-4BE7-AE1E-4553707DF085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523E6DD-3C56-428E-8DF2-1AF5B23FC025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ECBE92E-2188-4F1E-8FF0-9C0B937AD38A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25"/>
  <sheetViews>
    <sheetView tabSelected="1" zoomScale="115" zoomScaleNormal="115" workbookViewId="0">
      <selection activeCell="I7" sqref="I7"/>
    </sheetView>
  </sheetViews>
  <sheetFormatPr defaultRowHeight="13.5" x14ac:dyDescent="0.25"/>
  <cols>
    <col min="1" max="1" width="3.85546875" style="47" customWidth="1"/>
    <col min="2" max="2" width="10" style="47" customWidth="1"/>
    <col min="3" max="3" width="55.5703125" style="1" customWidth="1"/>
    <col min="4" max="4" width="11.42578125" style="2" customWidth="1"/>
    <col min="5" max="5" width="10.42578125" style="1" customWidth="1"/>
    <col min="6" max="6" width="12.42578125" style="1" bestFit="1" customWidth="1"/>
    <col min="7" max="7" width="10.7109375" style="1" customWidth="1"/>
    <col min="8" max="8" width="43.5703125" style="1" customWidth="1"/>
    <col min="9" max="107" width="23.140625" style="3" customWidth="1"/>
    <col min="108" max="16384" width="9.140625" style="4"/>
  </cols>
  <sheetData>
    <row r="1" spans="1:107" ht="6" customHeight="1" x14ac:dyDescent="0.25"/>
    <row r="2" spans="1:107" s="6" customFormat="1" ht="23.25" customHeight="1" x14ac:dyDescent="0.25">
      <c r="A2" s="1"/>
      <c r="B2" s="1"/>
      <c r="C2" s="1"/>
      <c r="D2" s="2"/>
      <c r="E2" s="1"/>
      <c r="F2" s="1"/>
      <c r="G2" s="1"/>
      <c r="H2" s="5" t="s">
        <v>117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</row>
    <row r="3" spans="1:107" s="6" customFormat="1" ht="20.25" customHeight="1" x14ac:dyDescent="0.25">
      <c r="A3" s="1"/>
      <c r="B3" s="1"/>
      <c r="C3" s="87" t="s">
        <v>0</v>
      </c>
      <c r="D3" s="87"/>
      <c r="E3" s="87"/>
      <c r="F3" s="87"/>
      <c r="G3" s="87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</row>
    <row r="4" spans="1:107" s="6" customFormat="1" ht="26.25" customHeight="1" x14ac:dyDescent="0.25">
      <c r="A4" s="80" t="s">
        <v>136</v>
      </c>
      <c r="B4" s="81"/>
      <c r="C4" s="81"/>
      <c r="D4" s="81"/>
      <c r="E4" s="82"/>
      <c r="F4" s="91" t="s">
        <v>1</v>
      </c>
      <c r="G4" s="92"/>
      <c r="H4" s="9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5"/>
      <c r="CY4" s="35"/>
      <c r="CZ4" s="35"/>
      <c r="DA4" s="35"/>
      <c r="DB4" s="35"/>
      <c r="DC4" s="35"/>
    </row>
    <row r="5" spans="1:107" s="6" customFormat="1" ht="18.75" customHeight="1" x14ac:dyDescent="0.25">
      <c r="A5" s="88"/>
      <c r="B5" s="89"/>
      <c r="C5" s="89"/>
      <c r="D5" s="89"/>
      <c r="E5" s="90"/>
      <c r="F5" s="94">
        <v>204578581</v>
      </c>
      <c r="G5" s="9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5"/>
      <c r="CY5" s="35"/>
      <c r="CZ5" s="35"/>
      <c r="DA5" s="35"/>
      <c r="DB5" s="35"/>
      <c r="DC5" s="35"/>
    </row>
    <row r="6" spans="1:107" s="6" customFormat="1" ht="22.5" customHeight="1" x14ac:dyDescent="0.25">
      <c r="A6" s="80" t="s">
        <v>2</v>
      </c>
      <c r="B6" s="81"/>
      <c r="C6" s="81"/>
      <c r="D6" s="81"/>
      <c r="E6" s="82"/>
      <c r="F6" s="80" t="s">
        <v>3</v>
      </c>
      <c r="G6" s="97"/>
      <c r="H6" s="9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5"/>
      <c r="CY6" s="35"/>
      <c r="CZ6" s="35"/>
      <c r="DA6" s="35"/>
      <c r="DB6" s="35"/>
      <c r="DC6" s="35"/>
    </row>
    <row r="7" spans="1:107" s="6" customFormat="1" ht="21.75" customHeight="1" x14ac:dyDescent="0.25">
      <c r="A7" s="94" t="s">
        <v>4</v>
      </c>
      <c r="B7" s="95"/>
      <c r="C7" s="95"/>
      <c r="D7" s="95"/>
      <c r="E7" s="96"/>
      <c r="F7" s="99"/>
      <c r="G7" s="100"/>
      <c r="H7" s="10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</row>
    <row r="8" spans="1:107" s="6" customFormat="1" ht="21" customHeight="1" x14ac:dyDescent="0.25">
      <c r="A8" s="80" t="s">
        <v>5</v>
      </c>
      <c r="B8" s="81"/>
      <c r="C8" s="81"/>
      <c r="D8" s="81"/>
      <c r="E8" s="81"/>
      <c r="F8" s="81"/>
      <c r="G8" s="81"/>
      <c r="H8" s="8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5"/>
      <c r="CY8" s="35"/>
      <c r="CZ8" s="35"/>
      <c r="DA8" s="35"/>
      <c r="DB8" s="35"/>
      <c r="DC8" s="35"/>
    </row>
    <row r="9" spans="1:107" s="8" customFormat="1" ht="15.75" customHeight="1" x14ac:dyDescent="0.25">
      <c r="A9" s="83">
        <f>14938800-15000</f>
        <v>14923800</v>
      </c>
      <c r="B9" s="84"/>
      <c r="C9" s="84"/>
      <c r="D9" s="84"/>
      <c r="E9" s="84"/>
      <c r="F9" s="84"/>
      <c r="G9" s="84"/>
      <c r="H9" s="8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7"/>
      <c r="CY9" s="7"/>
      <c r="CZ9" s="7"/>
      <c r="DA9" s="7"/>
      <c r="DB9" s="7"/>
      <c r="DC9" s="7"/>
    </row>
    <row r="10" spans="1:107" s="10" customFormat="1" ht="66.75" customHeight="1" x14ac:dyDescent="0.25">
      <c r="A10" s="49" t="s">
        <v>6</v>
      </c>
      <c r="B10" s="49" t="s">
        <v>7</v>
      </c>
      <c r="C10" s="49" t="s">
        <v>8</v>
      </c>
      <c r="D10" s="9" t="s">
        <v>9</v>
      </c>
      <c r="E10" s="49" t="s">
        <v>10</v>
      </c>
      <c r="F10" s="49" t="s">
        <v>11</v>
      </c>
      <c r="G10" s="49" t="s">
        <v>12</v>
      </c>
      <c r="H10" s="49" t="s">
        <v>13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</row>
    <row r="11" spans="1:107" s="10" customFormat="1" ht="15" customHeight="1" x14ac:dyDescent="0.25">
      <c r="A11" s="49">
        <v>1</v>
      </c>
      <c r="B11" s="49">
        <v>2</v>
      </c>
      <c r="C11" s="49">
        <v>3</v>
      </c>
      <c r="D11" s="11">
        <v>4</v>
      </c>
      <c r="E11" s="49">
        <v>5</v>
      </c>
      <c r="F11" s="49">
        <v>6</v>
      </c>
      <c r="G11" s="49">
        <v>7</v>
      </c>
      <c r="H11" s="49">
        <v>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</row>
    <row r="12" spans="1:107" s="58" customFormat="1" ht="31.5" customHeight="1" x14ac:dyDescent="0.25">
      <c r="A12" s="49">
        <v>1</v>
      </c>
      <c r="B12" s="12" t="s">
        <v>20</v>
      </c>
      <c r="C12" s="49" t="s">
        <v>21</v>
      </c>
      <c r="D12" s="11">
        <f>910000+1382</f>
        <v>911382</v>
      </c>
      <c r="E12" s="49" t="s">
        <v>22</v>
      </c>
      <c r="F12" s="12" t="s">
        <v>17</v>
      </c>
      <c r="G12" s="12" t="s">
        <v>18</v>
      </c>
      <c r="H12" s="13" t="s">
        <v>23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6"/>
      <c r="CY12" s="36"/>
      <c r="CZ12" s="36"/>
      <c r="DA12" s="36"/>
      <c r="DB12" s="36"/>
      <c r="DC12" s="36"/>
    </row>
    <row r="13" spans="1:107" s="58" customFormat="1" ht="28.5" customHeight="1" x14ac:dyDescent="0.25">
      <c r="A13" s="49">
        <v>2</v>
      </c>
      <c r="B13" s="105" t="s">
        <v>24</v>
      </c>
      <c r="C13" s="105" t="s">
        <v>25</v>
      </c>
      <c r="D13" s="11">
        <v>9900</v>
      </c>
      <c r="E13" s="49" t="s">
        <v>16</v>
      </c>
      <c r="F13" s="12" t="s">
        <v>17</v>
      </c>
      <c r="G13" s="12" t="s">
        <v>18</v>
      </c>
      <c r="H13" s="1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18"/>
      <c r="CY13" s="18"/>
      <c r="CZ13" s="18"/>
      <c r="DA13" s="18"/>
      <c r="DB13" s="18"/>
      <c r="DC13" s="18"/>
    </row>
    <row r="14" spans="1:107" s="58" customFormat="1" ht="29.25" customHeight="1" x14ac:dyDescent="0.25">
      <c r="A14" s="49">
        <v>3</v>
      </c>
      <c r="B14" s="105"/>
      <c r="C14" s="105"/>
      <c r="D14" s="11">
        <f>80000-23473</f>
        <v>56527</v>
      </c>
      <c r="E14" s="49" t="s">
        <v>22</v>
      </c>
      <c r="F14" s="12" t="s">
        <v>17</v>
      </c>
      <c r="G14" s="12" t="s">
        <v>18</v>
      </c>
      <c r="H14" s="13" t="s">
        <v>23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6"/>
      <c r="CY14" s="36"/>
      <c r="CZ14" s="36"/>
      <c r="DA14" s="36"/>
      <c r="DB14" s="36"/>
      <c r="DC14" s="36"/>
    </row>
    <row r="15" spans="1:107" s="58" customFormat="1" ht="32.25" customHeight="1" x14ac:dyDescent="0.25">
      <c r="A15" s="49">
        <v>4</v>
      </c>
      <c r="B15" s="49">
        <v>15800000</v>
      </c>
      <c r="C15" s="49" t="s">
        <v>26</v>
      </c>
      <c r="D15" s="11">
        <f>700-500</f>
        <v>200</v>
      </c>
      <c r="E15" s="49" t="s">
        <v>16</v>
      </c>
      <c r="F15" s="12" t="s">
        <v>17</v>
      </c>
      <c r="G15" s="12" t="s">
        <v>18</v>
      </c>
      <c r="H15" s="13" t="s">
        <v>19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</row>
    <row r="16" spans="1:107" s="60" customFormat="1" ht="32.25" customHeight="1" x14ac:dyDescent="0.25">
      <c r="A16" s="49">
        <v>5</v>
      </c>
      <c r="B16" s="49">
        <v>15900000</v>
      </c>
      <c r="C16" s="49" t="s">
        <v>27</v>
      </c>
      <c r="D16" s="11">
        <f>5000-2850</f>
        <v>2150</v>
      </c>
      <c r="E16" s="49" t="s">
        <v>16</v>
      </c>
      <c r="F16" s="12" t="s">
        <v>17</v>
      </c>
      <c r="G16" s="12" t="s">
        <v>18</v>
      </c>
      <c r="H16" s="13" t="s">
        <v>19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</row>
    <row r="17" spans="1:107" s="1" customFormat="1" ht="33.75" customHeight="1" x14ac:dyDescent="0.25">
      <c r="A17" s="49">
        <v>6</v>
      </c>
      <c r="B17" s="49">
        <v>18300000</v>
      </c>
      <c r="C17" s="49" t="s">
        <v>29</v>
      </c>
      <c r="D17" s="11">
        <f>5000-1400</f>
        <v>3600</v>
      </c>
      <c r="E17" s="49" t="s">
        <v>16</v>
      </c>
      <c r="F17" s="12" t="s">
        <v>17</v>
      </c>
      <c r="G17" s="12" t="s">
        <v>18</v>
      </c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6"/>
      <c r="CY17" s="36"/>
      <c r="CZ17" s="36"/>
      <c r="DA17" s="36"/>
      <c r="DB17" s="36"/>
      <c r="DC17" s="36"/>
    </row>
    <row r="18" spans="1:107" s="58" customFormat="1" ht="36" customHeight="1" x14ac:dyDescent="0.25">
      <c r="A18" s="49">
        <v>7</v>
      </c>
      <c r="B18" s="49">
        <v>18400000</v>
      </c>
      <c r="C18" s="49" t="s">
        <v>30</v>
      </c>
      <c r="D18" s="11">
        <v>280000</v>
      </c>
      <c r="E18" s="49" t="s">
        <v>28</v>
      </c>
      <c r="F18" s="12" t="s">
        <v>17</v>
      </c>
      <c r="G18" s="12" t="s">
        <v>18</v>
      </c>
      <c r="H18" s="1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6"/>
      <c r="CY18" s="36"/>
      <c r="CZ18" s="36"/>
      <c r="DA18" s="36"/>
      <c r="DB18" s="36"/>
      <c r="DC18" s="36"/>
    </row>
    <row r="19" spans="1:107" s="58" customFormat="1" ht="30.75" customHeight="1" x14ac:dyDescent="0.25">
      <c r="A19" s="49">
        <v>8</v>
      </c>
      <c r="B19" s="105">
        <v>18500000</v>
      </c>
      <c r="C19" s="105" t="s">
        <v>31</v>
      </c>
      <c r="D19" s="11">
        <v>9990</v>
      </c>
      <c r="E19" s="49" t="s">
        <v>16</v>
      </c>
      <c r="F19" s="12" t="s">
        <v>17</v>
      </c>
      <c r="G19" s="12" t="s">
        <v>18</v>
      </c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s="58" customFormat="1" ht="34.5" customHeight="1" x14ac:dyDescent="0.25">
      <c r="A20" s="49">
        <v>9</v>
      </c>
      <c r="B20" s="105"/>
      <c r="C20" s="105"/>
      <c r="D20" s="11">
        <f>10000-3000</f>
        <v>7000</v>
      </c>
      <c r="E20" s="49" t="s">
        <v>16</v>
      </c>
      <c r="F20" s="12" t="s">
        <v>17</v>
      </c>
      <c r="G20" s="12" t="s">
        <v>18</v>
      </c>
      <c r="H20" s="13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</row>
    <row r="21" spans="1:107" s="58" customFormat="1" ht="39" customHeight="1" x14ac:dyDescent="0.25">
      <c r="A21" s="49">
        <v>10</v>
      </c>
      <c r="B21" s="49">
        <v>22400000</v>
      </c>
      <c r="C21" s="49" t="s">
        <v>33</v>
      </c>
      <c r="D21" s="11">
        <f>20000-5571</f>
        <v>14429</v>
      </c>
      <c r="E21" s="49" t="s">
        <v>28</v>
      </c>
      <c r="F21" s="12" t="s">
        <v>17</v>
      </c>
      <c r="G21" s="12" t="s">
        <v>18</v>
      </c>
      <c r="H21" s="1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6"/>
      <c r="CY21" s="36"/>
      <c r="CZ21" s="36"/>
      <c r="DA21" s="36"/>
      <c r="DB21" s="36"/>
      <c r="DC21" s="36"/>
    </row>
    <row r="22" spans="1:107" s="58" customFormat="1" ht="47.25" customHeight="1" x14ac:dyDescent="0.25">
      <c r="A22" s="49">
        <v>11</v>
      </c>
      <c r="B22" s="49">
        <v>22800000</v>
      </c>
      <c r="C22" s="49" t="s">
        <v>90</v>
      </c>
      <c r="D22" s="11">
        <f>10000-10000</f>
        <v>0</v>
      </c>
      <c r="E22" s="49" t="s">
        <v>28</v>
      </c>
      <c r="F22" s="12" t="s">
        <v>17</v>
      </c>
      <c r="G22" s="12" t="s">
        <v>18</v>
      </c>
      <c r="H22" s="1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6"/>
      <c r="CY22" s="36"/>
      <c r="CZ22" s="36"/>
      <c r="DA22" s="36"/>
      <c r="DB22" s="36"/>
      <c r="DC22" s="36"/>
    </row>
    <row r="23" spans="1:107" s="58" customFormat="1" ht="37.5" customHeight="1" x14ac:dyDescent="0.25">
      <c r="A23" s="49">
        <v>12</v>
      </c>
      <c r="B23" s="49">
        <v>24400000</v>
      </c>
      <c r="C23" s="49" t="s">
        <v>92</v>
      </c>
      <c r="D23" s="11">
        <f>300000-151500</f>
        <v>148500</v>
      </c>
      <c r="E23" s="49" t="s">
        <v>28</v>
      </c>
      <c r="F23" s="12" t="s">
        <v>17</v>
      </c>
      <c r="G23" s="12" t="s">
        <v>18</v>
      </c>
      <c r="H23" s="1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28"/>
      <c r="CY23" s="28"/>
      <c r="CZ23" s="28"/>
      <c r="DA23" s="28"/>
      <c r="DB23" s="28"/>
      <c r="DC23" s="28"/>
    </row>
    <row r="24" spans="1:107" s="58" customFormat="1" ht="33.75" customHeight="1" x14ac:dyDescent="0.25">
      <c r="A24" s="49">
        <v>13</v>
      </c>
      <c r="B24" s="105">
        <v>30100000</v>
      </c>
      <c r="C24" s="105" t="s">
        <v>34</v>
      </c>
      <c r="D24" s="15">
        <f>25000-15000</f>
        <v>10000</v>
      </c>
      <c r="E24" s="49" t="s">
        <v>28</v>
      </c>
      <c r="F24" s="12" t="s">
        <v>17</v>
      </c>
      <c r="G24" s="12" t="s">
        <v>18</v>
      </c>
      <c r="H24" s="3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</row>
    <row r="25" spans="1:107" s="58" customFormat="1" ht="28.5" customHeight="1" x14ac:dyDescent="0.25">
      <c r="A25" s="49">
        <v>14</v>
      </c>
      <c r="B25" s="105"/>
      <c r="C25" s="105"/>
      <c r="D25" s="15">
        <f>26000+2550</f>
        <v>28550</v>
      </c>
      <c r="E25" s="49" t="s">
        <v>22</v>
      </c>
      <c r="F25" s="12" t="s">
        <v>17</v>
      </c>
      <c r="G25" s="12" t="s">
        <v>18</v>
      </c>
      <c r="H25" s="13" t="s">
        <v>23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</row>
    <row r="26" spans="1:107" s="1" customFormat="1" ht="30" customHeight="1" x14ac:dyDescent="0.25">
      <c r="A26" s="49">
        <v>15</v>
      </c>
      <c r="B26" s="85">
        <v>30200000</v>
      </c>
      <c r="C26" s="85" t="s">
        <v>93</v>
      </c>
      <c r="D26" s="16">
        <v>350000</v>
      </c>
      <c r="E26" s="49" t="s">
        <v>22</v>
      </c>
      <c r="F26" s="12" t="s">
        <v>17</v>
      </c>
      <c r="G26" s="12" t="s">
        <v>18</v>
      </c>
      <c r="H26" s="13" t="s">
        <v>23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19"/>
      <c r="CY26" s="19"/>
      <c r="CZ26" s="19"/>
      <c r="DA26" s="19"/>
      <c r="DB26" s="19"/>
      <c r="DC26" s="19"/>
    </row>
    <row r="27" spans="1:107" s="1" customFormat="1" ht="30" customHeight="1" x14ac:dyDescent="0.25">
      <c r="A27" s="49">
        <v>16</v>
      </c>
      <c r="B27" s="102"/>
      <c r="C27" s="102"/>
      <c r="D27" s="15">
        <v>8300</v>
      </c>
      <c r="E27" s="49" t="s">
        <v>22</v>
      </c>
      <c r="F27" s="12" t="s">
        <v>17</v>
      </c>
      <c r="G27" s="12" t="s">
        <v>18</v>
      </c>
      <c r="H27" s="13" t="s">
        <v>23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19"/>
      <c r="CY27" s="19"/>
      <c r="CZ27" s="19"/>
      <c r="DA27" s="19"/>
      <c r="DB27" s="19"/>
      <c r="DC27" s="19"/>
    </row>
    <row r="28" spans="1:107" s="1" customFormat="1" ht="28.5" customHeight="1" x14ac:dyDescent="0.25">
      <c r="A28" s="49">
        <v>17</v>
      </c>
      <c r="B28" s="102"/>
      <c r="C28" s="102"/>
      <c r="D28" s="16">
        <v>9800</v>
      </c>
      <c r="E28" s="49" t="s">
        <v>16</v>
      </c>
      <c r="F28" s="12" t="s">
        <v>17</v>
      </c>
      <c r="G28" s="12" t="s">
        <v>18</v>
      </c>
      <c r="H28" s="1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</row>
    <row r="29" spans="1:107" s="1" customFormat="1" ht="34.5" customHeight="1" x14ac:dyDescent="0.25">
      <c r="A29" s="49">
        <v>18</v>
      </c>
      <c r="B29" s="49">
        <v>31100000</v>
      </c>
      <c r="C29" s="49" t="s">
        <v>35</v>
      </c>
      <c r="D29" s="11">
        <f>2000-1000</f>
        <v>1000</v>
      </c>
      <c r="E29" s="49" t="s">
        <v>16</v>
      </c>
      <c r="F29" s="12" t="s">
        <v>17</v>
      </c>
      <c r="G29" s="12" t="s">
        <v>18</v>
      </c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59"/>
      <c r="CY29" s="59"/>
      <c r="CZ29" s="59"/>
      <c r="DA29" s="59"/>
      <c r="DB29" s="59"/>
      <c r="DC29" s="59"/>
    </row>
    <row r="30" spans="1:107" s="1" customFormat="1" ht="26.25" customHeight="1" x14ac:dyDescent="0.25">
      <c r="A30" s="49">
        <v>19</v>
      </c>
      <c r="B30" s="105">
        <v>31400000</v>
      </c>
      <c r="C30" s="105" t="s">
        <v>36</v>
      </c>
      <c r="D30" s="11">
        <v>1000</v>
      </c>
      <c r="E30" s="49" t="s">
        <v>16</v>
      </c>
      <c r="F30" s="12" t="s">
        <v>17</v>
      </c>
      <c r="G30" s="12" t="s">
        <v>18</v>
      </c>
      <c r="H30" s="1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6"/>
      <c r="CY30" s="36"/>
      <c r="CZ30" s="36"/>
      <c r="DA30" s="36"/>
      <c r="DB30" s="36"/>
      <c r="DC30" s="36"/>
    </row>
    <row r="31" spans="1:107" s="1" customFormat="1" ht="26.25" customHeight="1" x14ac:dyDescent="0.25">
      <c r="A31" s="49">
        <v>20</v>
      </c>
      <c r="B31" s="105"/>
      <c r="C31" s="105"/>
      <c r="D31" s="14">
        <v>860</v>
      </c>
      <c r="E31" s="49" t="s">
        <v>16</v>
      </c>
      <c r="F31" s="12" t="s">
        <v>17</v>
      </c>
      <c r="G31" s="12" t="s">
        <v>18</v>
      </c>
      <c r="H31" s="1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6"/>
      <c r="CY31" s="36"/>
      <c r="CZ31" s="36"/>
      <c r="DA31" s="36"/>
      <c r="DB31" s="36"/>
      <c r="DC31" s="36"/>
    </row>
    <row r="32" spans="1:107" s="1" customFormat="1" ht="29.25" customHeight="1" x14ac:dyDescent="0.25">
      <c r="A32" s="49">
        <v>21</v>
      </c>
      <c r="B32" s="105"/>
      <c r="C32" s="105"/>
      <c r="D32" s="11">
        <f>25000+1870</f>
        <v>26870</v>
      </c>
      <c r="E32" s="49" t="s">
        <v>22</v>
      </c>
      <c r="F32" s="12" t="s">
        <v>17</v>
      </c>
      <c r="G32" s="12" t="s">
        <v>18</v>
      </c>
      <c r="H32" s="13" t="s">
        <v>23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6"/>
      <c r="CY32" s="36"/>
      <c r="CZ32" s="36"/>
      <c r="DA32" s="36"/>
      <c r="DB32" s="36"/>
      <c r="DC32" s="36"/>
    </row>
    <row r="33" spans="1:107" s="1" customFormat="1" ht="34.5" customHeight="1" x14ac:dyDescent="0.25">
      <c r="A33" s="49">
        <v>22</v>
      </c>
      <c r="B33" s="49">
        <v>31500000</v>
      </c>
      <c r="C33" s="49" t="s">
        <v>37</v>
      </c>
      <c r="D33" s="11">
        <f>15000-5000</f>
        <v>10000</v>
      </c>
      <c r="E33" s="49" t="s">
        <v>28</v>
      </c>
      <c r="F33" s="12" t="s">
        <v>17</v>
      </c>
      <c r="G33" s="12" t="s">
        <v>18</v>
      </c>
      <c r="H33" s="1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</row>
    <row r="34" spans="1:107" s="1" customFormat="1" ht="39.75" customHeight="1" x14ac:dyDescent="0.25">
      <c r="A34" s="49">
        <v>23</v>
      </c>
      <c r="B34" s="49">
        <v>32200000</v>
      </c>
      <c r="C34" s="49" t="s">
        <v>38</v>
      </c>
      <c r="D34" s="11">
        <v>9990</v>
      </c>
      <c r="E34" s="49" t="s">
        <v>16</v>
      </c>
      <c r="F34" s="12" t="s">
        <v>17</v>
      </c>
      <c r="G34" s="12" t="s">
        <v>18</v>
      </c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6"/>
      <c r="CY34" s="36"/>
      <c r="CZ34" s="36"/>
      <c r="DA34" s="36"/>
      <c r="DB34" s="36"/>
      <c r="DC34" s="36"/>
    </row>
    <row r="35" spans="1:107" s="1" customFormat="1" ht="33.75" customHeight="1" x14ac:dyDescent="0.25">
      <c r="A35" s="49">
        <v>24</v>
      </c>
      <c r="B35" s="50">
        <v>32300000</v>
      </c>
      <c r="C35" s="50" t="s">
        <v>96</v>
      </c>
      <c r="D35" s="11">
        <v>1000</v>
      </c>
      <c r="E35" s="49" t="s">
        <v>16</v>
      </c>
      <c r="F35" s="12" t="s">
        <v>17</v>
      </c>
      <c r="G35" s="12" t="s">
        <v>18</v>
      </c>
      <c r="H35" s="1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19"/>
      <c r="CY35" s="19"/>
      <c r="CZ35" s="19"/>
      <c r="DA35" s="19"/>
      <c r="DB35" s="19"/>
      <c r="DC35" s="19"/>
    </row>
    <row r="36" spans="1:107" s="58" customFormat="1" ht="33.75" customHeight="1" x14ac:dyDescent="0.25">
      <c r="A36" s="49">
        <v>25</v>
      </c>
      <c r="B36" s="50">
        <v>32400000</v>
      </c>
      <c r="C36" s="50" t="s">
        <v>39</v>
      </c>
      <c r="D36" s="11">
        <v>5000</v>
      </c>
      <c r="E36" s="49" t="s">
        <v>16</v>
      </c>
      <c r="F36" s="12" t="s">
        <v>17</v>
      </c>
      <c r="G36" s="12" t="s">
        <v>18</v>
      </c>
      <c r="H36" s="1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6"/>
      <c r="CY36" s="36"/>
      <c r="CZ36" s="36"/>
      <c r="DA36" s="36"/>
      <c r="DB36" s="36"/>
      <c r="DC36" s="36"/>
    </row>
    <row r="37" spans="1:107" s="58" customFormat="1" ht="31.5" customHeight="1" x14ac:dyDescent="0.25">
      <c r="A37" s="49">
        <v>26</v>
      </c>
      <c r="B37" s="49">
        <v>32500000</v>
      </c>
      <c r="C37" s="49" t="s">
        <v>40</v>
      </c>
      <c r="D37" s="11">
        <v>1000</v>
      </c>
      <c r="E37" s="49" t="s">
        <v>16</v>
      </c>
      <c r="F37" s="12" t="s">
        <v>17</v>
      </c>
      <c r="G37" s="12" t="s">
        <v>18</v>
      </c>
      <c r="H37" s="1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6"/>
      <c r="CY37" s="36"/>
      <c r="CZ37" s="36"/>
      <c r="DA37" s="36"/>
      <c r="DB37" s="36"/>
      <c r="DC37" s="36"/>
    </row>
    <row r="38" spans="1:107" s="58" customFormat="1" ht="33.75" customHeight="1" x14ac:dyDescent="0.25">
      <c r="A38" s="49">
        <v>27</v>
      </c>
      <c r="B38" s="49">
        <v>33100000</v>
      </c>
      <c r="C38" s="49" t="s">
        <v>121</v>
      </c>
      <c r="D38" s="11">
        <v>7100</v>
      </c>
      <c r="E38" s="49" t="s">
        <v>16</v>
      </c>
      <c r="F38" s="12" t="s">
        <v>17</v>
      </c>
      <c r="G38" s="12" t="s">
        <v>18</v>
      </c>
      <c r="H38" s="1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28"/>
      <c r="CY38" s="28"/>
      <c r="CZ38" s="28"/>
      <c r="DA38" s="28"/>
      <c r="DB38" s="28"/>
      <c r="DC38" s="28"/>
    </row>
    <row r="39" spans="1:107" s="58" customFormat="1" ht="38.25" customHeight="1" x14ac:dyDescent="0.25">
      <c r="A39" s="49">
        <v>28</v>
      </c>
      <c r="B39" s="49">
        <v>34300000</v>
      </c>
      <c r="C39" s="49" t="s">
        <v>41</v>
      </c>
      <c r="D39" s="11">
        <f>90000-3536</f>
        <v>86464</v>
      </c>
      <c r="E39" s="49" t="s">
        <v>22</v>
      </c>
      <c r="F39" s="12" t="s">
        <v>17</v>
      </c>
      <c r="G39" s="12" t="s">
        <v>18</v>
      </c>
      <c r="H39" s="13" t="s">
        <v>23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6"/>
      <c r="CY39" s="36"/>
      <c r="CZ39" s="36"/>
      <c r="DA39" s="36"/>
      <c r="DB39" s="36"/>
      <c r="DC39" s="36"/>
    </row>
    <row r="40" spans="1:107" s="1" customFormat="1" ht="36.75" customHeight="1" x14ac:dyDescent="0.25">
      <c r="A40" s="49">
        <v>29</v>
      </c>
      <c r="B40" s="50">
        <v>35100000</v>
      </c>
      <c r="C40" s="50" t="s">
        <v>42</v>
      </c>
      <c r="D40" s="11">
        <f>50500-22850</f>
        <v>27650</v>
      </c>
      <c r="E40" s="49" t="s">
        <v>28</v>
      </c>
      <c r="F40" s="12" t="s">
        <v>17</v>
      </c>
      <c r="G40" s="12" t="s">
        <v>18</v>
      </c>
      <c r="H40" s="4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18"/>
      <c r="CY40" s="18"/>
      <c r="CZ40" s="18"/>
      <c r="DA40" s="18"/>
      <c r="DB40" s="18"/>
      <c r="DC40" s="18"/>
    </row>
    <row r="41" spans="1:107" s="1" customFormat="1" ht="33.75" customHeight="1" x14ac:dyDescent="0.25">
      <c r="A41" s="49">
        <v>30</v>
      </c>
      <c r="B41" s="49">
        <v>38600000</v>
      </c>
      <c r="C41" s="49" t="s">
        <v>99</v>
      </c>
      <c r="D41" s="14">
        <v>180000</v>
      </c>
      <c r="E41" s="49" t="s">
        <v>28</v>
      </c>
      <c r="F41" s="12" t="s">
        <v>17</v>
      </c>
      <c r="G41" s="12" t="s">
        <v>18</v>
      </c>
      <c r="H41" s="3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19"/>
      <c r="CY41" s="19"/>
      <c r="CZ41" s="19"/>
      <c r="DA41" s="19"/>
      <c r="DB41" s="19"/>
      <c r="DC41" s="19"/>
    </row>
    <row r="42" spans="1:107" s="1" customFormat="1" ht="45.75" customHeight="1" x14ac:dyDescent="0.25">
      <c r="A42" s="49">
        <v>31</v>
      </c>
      <c r="B42" s="85">
        <v>39100000</v>
      </c>
      <c r="C42" s="85" t="s">
        <v>43</v>
      </c>
      <c r="D42" s="11">
        <f>36000+9760</f>
        <v>45760</v>
      </c>
      <c r="E42" s="49" t="s">
        <v>22</v>
      </c>
      <c r="F42" s="12" t="s">
        <v>17</v>
      </c>
      <c r="G42" s="12" t="s">
        <v>18</v>
      </c>
      <c r="H42" s="13" t="s">
        <v>23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6"/>
      <c r="CY42" s="36"/>
      <c r="CZ42" s="36"/>
      <c r="DA42" s="36"/>
      <c r="DB42" s="36"/>
      <c r="DC42" s="36"/>
    </row>
    <row r="43" spans="1:107" s="1" customFormat="1" ht="33" customHeight="1" x14ac:dyDescent="0.25">
      <c r="A43" s="49">
        <v>32</v>
      </c>
      <c r="B43" s="102"/>
      <c r="C43" s="102"/>
      <c r="D43" s="11">
        <v>9900</v>
      </c>
      <c r="E43" s="49" t="s">
        <v>16</v>
      </c>
      <c r="F43" s="12" t="s">
        <v>17</v>
      </c>
      <c r="G43" s="12" t="s">
        <v>18</v>
      </c>
      <c r="H43" s="1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6"/>
      <c r="CY43" s="36"/>
      <c r="CZ43" s="36"/>
      <c r="DA43" s="36"/>
      <c r="DB43" s="36"/>
      <c r="DC43" s="36"/>
    </row>
    <row r="44" spans="1:107" s="1" customFormat="1" ht="32.25" customHeight="1" x14ac:dyDescent="0.25">
      <c r="A44" s="49">
        <v>33</v>
      </c>
      <c r="B44" s="49">
        <v>39200000</v>
      </c>
      <c r="C44" s="49" t="s">
        <v>44</v>
      </c>
      <c r="D44" s="11">
        <v>8000</v>
      </c>
      <c r="E44" s="49" t="s">
        <v>16</v>
      </c>
      <c r="F44" s="12" t="s">
        <v>17</v>
      </c>
      <c r="G44" s="12" t="s">
        <v>18</v>
      </c>
      <c r="H44" s="4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6"/>
      <c r="CY44" s="36"/>
      <c r="CZ44" s="36"/>
      <c r="DA44" s="36"/>
      <c r="DB44" s="36"/>
      <c r="DC44" s="36"/>
    </row>
    <row r="45" spans="1:107" s="1" customFormat="1" ht="35.25" customHeight="1" x14ac:dyDescent="0.25">
      <c r="A45" s="49">
        <v>34</v>
      </c>
      <c r="B45" s="49">
        <v>42400000</v>
      </c>
      <c r="C45" s="49" t="s">
        <v>103</v>
      </c>
      <c r="D45" s="14">
        <v>16000</v>
      </c>
      <c r="E45" s="49" t="s">
        <v>28</v>
      </c>
      <c r="F45" s="12" t="s">
        <v>17</v>
      </c>
      <c r="G45" s="12" t="s">
        <v>18</v>
      </c>
      <c r="H45" s="1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59"/>
      <c r="CY45" s="59"/>
      <c r="CZ45" s="59"/>
      <c r="DA45" s="59"/>
      <c r="DB45" s="59"/>
      <c r="DC45" s="59"/>
    </row>
    <row r="46" spans="1:107" s="58" customFormat="1" ht="33.75" customHeight="1" x14ac:dyDescent="0.25">
      <c r="A46" s="49">
        <v>35</v>
      </c>
      <c r="B46" s="49">
        <v>42500000</v>
      </c>
      <c r="C46" s="49" t="s">
        <v>132</v>
      </c>
      <c r="D46" s="14">
        <v>9200</v>
      </c>
      <c r="E46" s="49" t="s">
        <v>16</v>
      </c>
      <c r="F46" s="12" t="s">
        <v>17</v>
      </c>
      <c r="G46" s="12" t="s">
        <v>18</v>
      </c>
      <c r="H46" s="1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46"/>
      <c r="CY46" s="46"/>
      <c r="CZ46" s="46"/>
      <c r="DA46" s="46"/>
      <c r="DB46" s="46"/>
      <c r="DC46" s="46"/>
    </row>
    <row r="47" spans="1:107" s="58" customFormat="1" ht="34.5" customHeight="1" x14ac:dyDescent="0.25">
      <c r="A47" s="49">
        <v>36</v>
      </c>
      <c r="B47" s="49">
        <v>42600000</v>
      </c>
      <c r="C47" s="49" t="s">
        <v>83</v>
      </c>
      <c r="D47" s="11">
        <v>9900</v>
      </c>
      <c r="E47" s="49" t="s">
        <v>16</v>
      </c>
      <c r="F47" s="12" t="s">
        <v>17</v>
      </c>
      <c r="G47" s="12" t="s">
        <v>18</v>
      </c>
      <c r="H47" s="1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46"/>
      <c r="CY47" s="46"/>
      <c r="CZ47" s="46"/>
      <c r="DA47" s="46"/>
      <c r="DB47" s="46"/>
      <c r="DC47" s="46"/>
    </row>
    <row r="48" spans="1:107" s="1" customFormat="1" ht="31.5" customHeight="1" x14ac:dyDescent="0.25">
      <c r="A48" s="49">
        <v>37</v>
      </c>
      <c r="B48" s="85">
        <v>42900000</v>
      </c>
      <c r="C48" s="85" t="s">
        <v>46</v>
      </c>
      <c r="D48" s="11">
        <f>10000+17414</f>
        <v>27414</v>
      </c>
      <c r="E48" s="49" t="s">
        <v>22</v>
      </c>
      <c r="F48" s="12" t="s">
        <v>17</v>
      </c>
      <c r="G48" s="12" t="s">
        <v>18</v>
      </c>
      <c r="H48" s="1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</row>
    <row r="49" spans="1:107" s="1" customFormat="1" ht="31.5" customHeight="1" x14ac:dyDescent="0.25">
      <c r="A49" s="49">
        <v>38</v>
      </c>
      <c r="B49" s="86"/>
      <c r="C49" s="86"/>
      <c r="D49" s="14">
        <v>36000</v>
      </c>
      <c r="E49" s="49" t="s">
        <v>28</v>
      </c>
      <c r="F49" s="12" t="s">
        <v>17</v>
      </c>
      <c r="G49" s="12" t="s">
        <v>18</v>
      </c>
      <c r="H49" s="1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46"/>
      <c r="CY49" s="46"/>
      <c r="CZ49" s="46"/>
      <c r="DA49" s="46"/>
      <c r="DB49" s="46"/>
      <c r="DC49" s="46"/>
    </row>
    <row r="50" spans="1:107" s="58" customFormat="1" ht="37.5" customHeight="1" x14ac:dyDescent="0.25">
      <c r="A50" s="49">
        <v>39</v>
      </c>
      <c r="B50" s="49">
        <v>43200000</v>
      </c>
      <c r="C50" s="49" t="s">
        <v>47</v>
      </c>
      <c r="D50" s="14">
        <v>1650000</v>
      </c>
      <c r="E50" s="49" t="s">
        <v>28</v>
      </c>
      <c r="F50" s="12" t="s">
        <v>17</v>
      </c>
      <c r="G50" s="12" t="s">
        <v>18</v>
      </c>
      <c r="H50" s="1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6"/>
      <c r="CY50" s="36"/>
      <c r="CZ50" s="36"/>
      <c r="DA50" s="36"/>
      <c r="DB50" s="36"/>
      <c r="DC50" s="36"/>
    </row>
    <row r="51" spans="1:107" s="58" customFormat="1" ht="36.75" customHeight="1" x14ac:dyDescent="0.25">
      <c r="A51" s="49">
        <v>40</v>
      </c>
      <c r="B51" s="49">
        <v>44100000</v>
      </c>
      <c r="C51" s="49" t="s">
        <v>105</v>
      </c>
      <c r="D51" s="11">
        <v>3000</v>
      </c>
      <c r="E51" s="49" t="s">
        <v>16</v>
      </c>
      <c r="F51" s="12" t="s">
        <v>17</v>
      </c>
      <c r="G51" s="12" t="s">
        <v>18</v>
      </c>
      <c r="H51" s="1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28"/>
      <c r="CY51" s="28"/>
      <c r="CZ51" s="28"/>
      <c r="DA51" s="28"/>
      <c r="DB51" s="28"/>
      <c r="DC51" s="28"/>
    </row>
    <row r="52" spans="1:107" s="1" customFormat="1" ht="31.5" customHeight="1" x14ac:dyDescent="0.25">
      <c r="A52" s="49">
        <v>41</v>
      </c>
      <c r="B52" s="49">
        <v>44200000</v>
      </c>
      <c r="C52" s="49" t="s">
        <v>106</v>
      </c>
      <c r="D52" s="14">
        <v>50000</v>
      </c>
      <c r="E52" s="49" t="s">
        <v>28</v>
      </c>
      <c r="F52" s="12" t="s">
        <v>17</v>
      </c>
      <c r="G52" s="12" t="s">
        <v>18</v>
      </c>
      <c r="H52" s="1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6"/>
      <c r="CY52" s="36"/>
      <c r="CZ52" s="36"/>
      <c r="DA52" s="36"/>
      <c r="DB52" s="36"/>
      <c r="DC52" s="36"/>
    </row>
    <row r="53" spans="1:107" s="1" customFormat="1" ht="33" customHeight="1" x14ac:dyDescent="0.25">
      <c r="A53" s="49">
        <v>42</v>
      </c>
      <c r="B53" s="49">
        <v>44300000</v>
      </c>
      <c r="C53" s="49" t="s">
        <v>133</v>
      </c>
      <c r="D53" s="11">
        <v>9900</v>
      </c>
      <c r="E53" s="49" t="s">
        <v>16</v>
      </c>
      <c r="F53" s="12" t="s">
        <v>17</v>
      </c>
      <c r="G53" s="12" t="s">
        <v>18</v>
      </c>
      <c r="H53" s="4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18"/>
      <c r="CY53" s="18"/>
      <c r="CZ53" s="18"/>
      <c r="DA53" s="18"/>
      <c r="DB53" s="18"/>
      <c r="DC53" s="18"/>
    </row>
    <row r="54" spans="1:107" s="1" customFormat="1" ht="28.5" customHeight="1" x14ac:dyDescent="0.25">
      <c r="A54" s="49">
        <v>43</v>
      </c>
      <c r="B54" s="50">
        <v>44400000</v>
      </c>
      <c r="C54" s="50" t="s">
        <v>48</v>
      </c>
      <c r="D54" s="11">
        <v>4000</v>
      </c>
      <c r="E54" s="49" t="s">
        <v>16</v>
      </c>
      <c r="F54" s="12" t="s">
        <v>17</v>
      </c>
      <c r="G54" s="12" t="s">
        <v>18</v>
      </c>
      <c r="H54" s="1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</row>
    <row r="55" spans="1:107" s="1" customFormat="1" ht="35.25" customHeight="1" x14ac:dyDescent="0.25">
      <c r="A55" s="49">
        <v>44</v>
      </c>
      <c r="B55" s="49">
        <v>44600000</v>
      </c>
      <c r="C55" s="49" t="s">
        <v>137</v>
      </c>
      <c r="D55" s="14">
        <v>89000</v>
      </c>
      <c r="E55" s="49" t="s">
        <v>28</v>
      </c>
      <c r="F55" s="12" t="s">
        <v>17</v>
      </c>
      <c r="G55" s="12" t="s">
        <v>18</v>
      </c>
      <c r="H55" s="1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</row>
    <row r="56" spans="1:107" s="58" customFormat="1" ht="35.25" customHeight="1" x14ac:dyDescent="0.25">
      <c r="A56" s="49">
        <v>45</v>
      </c>
      <c r="B56" s="49">
        <v>44800000</v>
      </c>
      <c r="C56" s="49" t="s">
        <v>108</v>
      </c>
      <c r="D56" s="11">
        <v>9900</v>
      </c>
      <c r="E56" s="49" t="s">
        <v>16</v>
      </c>
      <c r="F56" s="12" t="s">
        <v>17</v>
      </c>
      <c r="G56" s="12" t="s">
        <v>18</v>
      </c>
      <c r="H56" s="1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18"/>
      <c r="CY56" s="18"/>
      <c r="CZ56" s="18"/>
      <c r="DA56" s="18"/>
      <c r="DB56" s="18"/>
      <c r="DC56" s="18"/>
    </row>
    <row r="57" spans="1:107" s="58" customFormat="1" ht="49.5" customHeight="1" x14ac:dyDescent="0.25">
      <c r="A57" s="49">
        <v>46</v>
      </c>
      <c r="B57" s="49">
        <v>45200000</v>
      </c>
      <c r="C57" s="49" t="s">
        <v>49</v>
      </c>
      <c r="D57" s="14">
        <f>5940800-216000</f>
        <v>5724800</v>
      </c>
      <c r="E57" s="49" t="s">
        <v>28</v>
      </c>
      <c r="F57" s="12" t="s">
        <v>17</v>
      </c>
      <c r="G57" s="12" t="s">
        <v>18</v>
      </c>
      <c r="H57" s="1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19"/>
      <c r="CY57" s="19"/>
      <c r="CZ57" s="19"/>
      <c r="DA57" s="19"/>
      <c r="DB57" s="19"/>
      <c r="DC57" s="19"/>
    </row>
    <row r="58" spans="1:107" s="1" customFormat="1" ht="33.75" customHeight="1" x14ac:dyDescent="0.25">
      <c r="A58" s="49">
        <v>47</v>
      </c>
      <c r="B58" s="50">
        <v>45300000</v>
      </c>
      <c r="C58" s="50" t="s">
        <v>50</v>
      </c>
      <c r="D58" s="14">
        <v>9000</v>
      </c>
      <c r="E58" s="49" t="s">
        <v>16</v>
      </c>
      <c r="F58" s="12" t="s">
        <v>17</v>
      </c>
      <c r="G58" s="12" t="s">
        <v>18</v>
      </c>
      <c r="H58" s="1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</row>
    <row r="59" spans="1:107" s="60" customFormat="1" ht="38.25" customHeight="1" x14ac:dyDescent="0.25">
      <c r="A59" s="49">
        <v>48</v>
      </c>
      <c r="B59" s="49">
        <v>45400000</v>
      </c>
      <c r="C59" s="49" t="s">
        <v>51</v>
      </c>
      <c r="D59" s="14">
        <f>900200-41960</f>
        <v>858240</v>
      </c>
      <c r="E59" s="49" t="s">
        <v>28</v>
      </c>
      <c r="F59" s="12" t="s">
        <v>17</v>
      </c>
      <c r="G59" s="12" t="s">
        <v>18</v>
      </c>
      <c r="H59" s="4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</row>
    <row r="60" spans="1:107" s="58" customFormat="1" ht="34.5" customHeight="1" x14ac:dyDescent="0.25">
      <c r="A60" s="49">
        <v>49</v>
      </c>
      <c r="B60" s="49">
        <v>48200000</v>
      </c>
      <c r="C60" s="49" t="s">
        <v>52</v>
      </c>
      <c r="D60" s="11">
        <v>5000</v>
      </c>
      <c r="E60" s="49" t="s">
        <v>16</v>
      </c>
      <c r="F60" s="12" t="s">
        <v>17</v>
      </c>
      <c r="G60" s="12" t="s">
        <v>18</v>
      </c>
      <c r="H60" s="1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</row>
    <row r="61" spans="1:107" s="58" customFormat="1" ht="32.25" customHeight="1" x14ac:dyDescent="0.25">
      <c r="A61" s="49">
        <v>50</v>
      </c>
      <c r="B61" s="85">
        <v>48600000</v>
      </c>
      <c r="C61" s="85" t="s">
        <v>53</v>
      </c>
      <c r="D61" s="11">
        <f>8250-3250</f>
        <v>5000</v>
      </c>
      <c r="E61" s="49" t="s">
        <v>16</v>
      </c>
      <c r="F61" s="12" t="s">
        <v>17</v>
      </c>
      <c r="G61" s="12" t="s">
        <v>18</v>
      </c>
      <c r="H61" s="13" t="s">
        <v>54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</row>
    <row r="62" spans="1:107" s="58" customFormat="1" ht="36.75" customHeight="1" x14ac:dyDescent="0.25">
      <c r="A62" s="49">
        <v>51</v>
      </c>
      <c r="B62" s="86"/>
      <c r="C62" s="86"/>
      <c r="D62" s="11">
        <v>3000</v>
      </c>
      <c r="E62" s="49" t="s">
        <v>16</v>
      </c>
      <c r="F62" s="12" t="s">
        <v>17</v>
      </c>
      <c r="G62" s="12" t="s">
        <v>18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</row>
    <row r="63" spans="1:107" s="1" customFormat="1" ht="29.25" customHeight="1" x14ac:dyDescent="0.25">
      <c r="A63" s="49">
        <v>52</v>
      </c>
      <c r="B63" s="105">
        <v>50100000</v>
      </c>
      <c r="C63" s="105" t="s">
        <v>55</v>
      </c>
      <c r="D63" s="11">
        <f>780000+22700</f>
        <v>802700</v>
      </c>
      <c r="E63" s="49" t="s">
        <v>28</v>
      </c>
      <c r="F63" s="12" t="s">
        <v>17</v>
      </c>
      <c r="G63" s="12" t="s">
        <v>18</v>
      </c>
      <c r="H63" s="3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6"/>
      <c r="CY63" s="36"/>
      <c r="CZ63" s="36"/>
      <c r="DA63" s="36"/>
      <c r="DB63" s="36"/>
      <c r="DC63" s="36"/>
    </row>
    <row r="64" spans="1:107" s="1" customFormat="1" ht="30.75" customHeight="1" x14ac:dyDescent="0.25">
      <c r="A64" s="49">
        <v>53</v>
      </c>
      <c r="B64" s="105"/>
      <c r="C64" s="105"/>
      <c r="D64" s="11">
        <f>254000-77700</f>
        <v>176300</v>
      </c>
      <c r="E64" s="49" t="s">
        <v>16</v>
      </c>
      <c r="F64" s="12" t="s">
        <v>17</v>
      </c>
      <c r="G64" s="12" t="s">
        <v>18</v>
      </c>
      <c r="H64" s="13" t="s">
        <v>56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6"/>
      <c r="CY64" s="36"/>
      <c r="CZ64" s="36"/>
      <c r="DA64" s="36"/>
      <c r="DB64" s="36"/>
      <c r="DC64" s="36"/>
    </row>
    <row r="65" spans="1:107" s="1" customFormat="1" ht="28.5" customHeight="1" x14ac:dyDescent="0.25">
      <c r="A65" s="49">
        <v>54</v>
      </c>
      <c r="B65" s="105"/>
      <c r="C65" s="105"/>
      <c r="D65" s="11">
        <v>184900</v>
      </c>
      <c r="E65" s="49" t="s">
        <v>22</v>
      </c>
      <c r="F65" s="12" t="s">
        <v>17</v>
      </c>
      <c r="G65" s="12" t="s">
        <v>18</v>
      </c>
      <c r="H65" s="13" t="s">
        <v>23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61"/>
      <c r="CY65" s="61"/>
      <c r="CZ65" s="61"/>
      <c r="DA65" s="61"/>
      <c r="DB65" s="61"/>
      <c r="DC65" s="61"/>
    </row>
    <row r="66" spans="1:107" s="1" customFormat="1" ht="27" customHeight="1" x14ac:dyDescent="0.25">
      <c r="A66" s="49">
        <v>55</v>
      </c>
      <c r="B66" s="105"/>
      <c r="C66" s="105"/>
      <c r="D66" s="11">
        <v>40000</v>
      </c>
      <c r="E66" s="49" t="s">
        <v>28</v>
      </c>
      <c r="F66" s="12" t="s">
        <v>17</v>
      </c>
      <c r="G66" s="12" t="s">
        <v>18</v>
      </c>
      <c r="H66" s="13" t="s">
        <v>120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6"/>
      <c r="CY66" s="36"/>
      <c r="CZ66" s="36"/>
      <c r="DA66" s="36"/>
      <c r="DB66" s="36"/>
      <c r="DC66" s="36"/>
    </row>
    <row r="67" spans="1:107" s="1" customFormat="1" ht="35.25" customHeight="1" x14ac:dyDescent="0.25">
      <c r="A67" s="49">
        <v>56</v>
      </c>
      <c r="B67" s="105"/>
      <c r="C67" s="105"/>
      <c r="D67" s="11">
        <v>5000</v>
      </c>
      <c r="E67" s="49" t="s">
        <v>28</v>
      </c>
      <c r="F67" s="12" t="s">
        <v>17</v>
      </c>
      <c r="G67" s="12" t="s">
        <v>18</v>
      </c>
      <c r="H67" s="1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6"/>
      <c r="CY67" s="36"/>
      <c r="CZ67" s="36"/>
      <c r="DA67" s="36"/>
      <c r="DB67" s="36"/>
      <c r="DC67" s="36"/>
    </row>
    <row r="68" spans="1:107" s="58" customFormat="1" ht="56.25" customHeight="1" x14ac:dyDescent="0.25">
      <c r="A68" s="49">
        <v>57</v>
      </c>
      <c r="B68" s="49">
        <v>50300000</v>
      </c>
      <c r="C68" s="49" t="s">
        <v>57</v>
      </c>
      <c r="D68" s="11">
        <v>10000</v>
      </c>
      <c r="E68" s="49" t="s">
        <v>28</v>
      </c>
      <c r="F68" s="12" t="s">
        <v>17</v>
      </c>
      <c r="G68" s="12" t="s">
        <v>18</v>
      </c>
      <c r="H68" s="1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</row>
    <row r="69" spans="1:107" s="58" customFormat="1" ht="49.5" customHeight="1" x14ac:dyDescent="0.25">
      <c r="A69" s="49">
        <v>58</v>
      </c>
      <c r="B69" s="49">
        <v>50500000</v>
      </c>
      <c r="C69" s="49" t="s">
        <v>110</v>
      </c>
      <c r="D69" s="11">
        <v>9900</v>
      </c>
      <c r="E69" s="49" t="s">
        <v>16</v>
      </c>
      <c r="F69" s="12" t="s">
        <v>17</v>
      </c>
      <c r="G69" s="12" t="s">
        <v>18</v>
      </c>
      <c r="H69" s="1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47"/>
      <c r="CY69" s="47"/>
      <c r="CZ69" s="47"/>
      <c r="DA69" s="47"/>
      <c r="DB69" s="47"/>
      <c r="DC69" s="47"/>
    </row>
    <row r="70" spans="1:107" s="58" customFormat="1" ht="39" customHeight="1" x14ac:dyDescent="0.25">
      <c r="A70" s="49">
        <v>59</v>
      </c>
      <c r="B70" s="49">
        <v>50700000</v>
      </c>
      <c r="C70" s="49" t="s">
        <v>58</v>
      </c>
      <c r="D70" s="11">
        <v>25000</v>
      </c>
      <c r="E70" s="49" t="s">
        <v>28</v>
      </c>
      <c r="F70" s="12" t="s">
        <v>17</v>
      </c>
      <c r="G70" s="12" t="s">
        <v>18</v>
      </c>
      <c r="H70" s="1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</row>
    <row r="71" spans="1:107" s="62" customFormat="1" ht="30.75" customHeight="1" x14ac:dyDescent="0.25">
      <c r="A71" s="49">
        <v>60</v>
      </c>
      <c r="B71" s="105">
        <v>55300000</v>
      </c>
      <c r="C71" s="105" t="s">
        <v>59</v>
      </c>
      <c r="D71" s="11">
        <v>10000</v>
      </c>
      <c r="E71" s="49" t="s">
        <v>16</v>
      </c>
      <c r="F71" s="12" t="s">
        <v>17</v>
      </c>
      <c r="G71" s="12" t="s">
        <v>18</v>
      </c>
      <c r="H71" s="13" t="s">
        <v>19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</row>
    <row r="72" spans="1:107" s="62" customFormat="1" ht="36.75" customHeight="1" x14ac:dyDescent="0.25">
      <c r="A72" s="49">
        <v>61</v>
      </c>
      <c r="B72" s="105"/>
      <c r="C72" s="105"/>
      <c r="D72" s="11">
        <v>9000</v>
      </c>
      <c r="E72" s="49" t="s">
        <v>16</v>
      </c>
      <c r="F72" s="12" t="s">
        <v>17</v>
      </c>
      <c r="G72" s="12" t="s">
        <v>18</v>
      </c>
      <c r="H72" s="1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</row>
    <row r="73" spans="1:107" s="58" customFormat="1" ht="36" customHeight="1" x14ac:dyDescent="0.25">
      <c r="A73" s="49">
        <v>62</v>
      </c>
      <c r="B73" s="49">
        <v>60100000</v>
      </c>
      <c r="C73" s="49" t="s">
        <v>116</v>
      </c>
      <c r="D73" s="11">
        <v>9900</v>
      </c>
      <c r="E73" s="49" t="s">
        <v>16</v>
      </c>
      <c r="F73" s="12" t="s">
        <v>17</v>
      </c>
      <c r="G73" s="12" t="s">
        <v>18</v>
      </c>
      <c r="H73" s="1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18"/>
      <c r="CY73" s="18"/>
      <c r="CZ73" s="18"/>
      <c r="DA73" s="18"/>
      <c r="DB73" s="18"/>
      <c r="DC73" s="18"/>
    </row>
    <row r="74" spans="1:107" s="58" customFormat="1" ht="36" customHeight="1" x14ac:dyDescent="0.25">
      <c r="A74" s="49">
        <v>63</v>
      </c>
      <c r="B74" s="49">
        <v>63100000</v>
      </c>
      <c r="C74" s="49" t="s">
        <v>60</v>
      </c>
      <c r="D74" s="11">
        <f>50000+5000</f>
        <v>55000</v>
      </c>
      <c r="E74" s="49" t="s">
        <v>28</v>
      </c>
      <c r="F74" s="12" t="s">
        <v>17</v>
      </c>
      <c r="G74" s="12" t="s">
        <v>18</v>
      </c>
      <c r="H74" s="1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6"/>
      <c r="CY74" s="36"/>
      <c r="CZ74" s="36"/>
      <c r="DA74" s="36"/>
      <c r="DB74" s="36"/>
      <c r="DC74" s="36"/>
    </row>
    <row r="75" spans="1:107" s="47" customFormat="1" ht="26.25" customHeight="1" x14ac:dyDescent="0.25">
      <c r="A75" s="49">
        <v>64</v>
      </c>
      <c r="B75" s="85">
        <v>63700000</v>
      </c>
      <c r="C75" s="85" t="s">
        <v>61</v>
      </c>
      <c r="D75" s="11">
        <v>22567</v>
      </c>
      <c r="E75" s="49" t="s">
        <v>28</v>
      </c>
      <c r="F75" s="12" t="s">
        <v>17</v>
      </c>
      <c r="G75" s="12" t="s">
        <v>18</v>
      </c>
      <c r="H75" s="3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</row>
    <row r="76" spans="1:107" s="47" customFormat="1" ht="26.25" customHeight="1" x14ac:dyDescent="0.25">
      <c r="A76" s="49">
        <v>65</v>
      </c>
      <c r="B76" s="86"/>
      <c r="C76" s="86"/>
      <c r="D76" s="14">
        <v>1100</v>
      </c>
      <c r="E76" s="49" t="s">
        <v>28</v>
      </c>
      <c r="F76" s="12" t="s">
        <v>17</v>
      </c>
      <c r="G76" s="12" t="s">
        <v>18</v>
      </c>
      <c r="H76" s="3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</row>
    <row r="77" spans="1:107" s="62" customFormat="1" ht="33.75" customHeight="1" x14ac:dyDescent="0.25">
      <c r="A77" s="49">
        <v>66</v>
      </c>
      <c r="B77" s="49">
        <v>64100000</v>
      </c>
      <c r="C77" s="49" t="s">
        <v>62</v>
      </c>
      <c r="D77" s="11">
        <f>27000+2548</f>
        <v>29548</v>
      </c>
      <c r="E77" s="49" t="s">
        <v>28</v>
      </c>
      <c r="F77" s="12" t="s">
        <v>17</v>
      </c>
      <c r="G77" s="12" t="s">
        <v>18</v>
      </c>
      <c r="H77" s="1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6"/>
      <c r="CY77" s="36"/>
      <c r="CZ77" s="36"/>
      <c r="DA77" s="36"/>
      <c r="DB77" s="36"/>
      <c r="DC77" s="36"/>
    </row>
    <row r="78" spans="1:107" s="1" customFormat="1" ht="30" customHeight="1" x14ac:dyDescent="0.25">
      <c r="A78" s="49">
        <v>67</v>
      </c>
      <c r="B78" s="105">
        <v>64200000</v>
      </c>
      <c r="C78" s="105" t="s">
        <v>63</v>
      </c>
      <c r="D78" s="11">
        <f>42000-2000</f>
        <v>40000</v>
      </c>
      <c r="E78" s="49" t="s">
        <v>22</v>
      </c>
      <c r="F78" s="12" t="s">
        <v>17</v>
      </c>
      <c r="G78" s="12" t="s">
        <v>18</v>
      </c>
      <c r="H78" s="13" t="s">
        <v>23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</row>
    <row r="79" spans="1:107" s="1" customFormat="1" ht="29.25" customHeight="1" x14ac:dyDescent="0.25">
      <c r="A79" s="49">
        <v>68</v>
      </c>
      <c r="B79" s="105"/>
      <c r="C79" s="105"/>
      <c r="D79" s="11">
        <v>850</v>
      </c>
      <c r="E79" s="49" t="s">
        <v>16</v>
      </c>
      <c r="F79" s="12" t="s">
        <v>17</v>
      </c>
      <c r="G79" s="12" t="s">
        <v>18</v>
      </c>
      <c r="H79" s="13" t="s">
        <v>64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</row>
    <row r="80" spans="1:107" s="1" customFormat="1" ht="31.5" customHeight="1" x14ac:dyDescent="0.25">
      <c r="A80" s="49">
        <v>69</v>
      </c>
      <c r="B80" s="105"/>
      <c r="C80" s="105"/>
      <c r="D80" s="11">
        <v>1300</v>
      </c>
      <c r="E80" s="49" t="s">
        <v>16</v>
      </c>
      <c r="F80" s="12" t="s">
        <v>17</v>
      </c>
      <c r="G80" s="12" t="s">
        <v>18</v>
      </c>
      <c r="H80" s="1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</row>
    <row r="81" spans="1:107" s="1" customFormat="1" ht="33" customHeight="1" x14ac:dyDescent="0.25">
      <c r="A81" s="49">
        <v>70</v>
      </c>
      <c r="B81" s="105"/>
      <c r="C81" s="105"/>
      <c r="D81" s="11">
        <f>20000-5000</f>
        <v>15000</v>
      </c>
      <c r="E81" s="49" t="s">
        <v>16</v>
      </c>
      <c r="F81" s="12" t="s">
        <v>17</v>
      </c>
      <c r="G81" s="12" t="s">
        <v>18</v>
      </c>
      <c r="H81" s="13" t="s">
        <v>65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</row>
    <row r="82" spans="1:107" s="1" customFormat="1" ht="36.75" customHeight="1" x14ac:dyDescent="0.25">
      <c r="A82" s="49">
        <v>71</v>
      </c>
      <c r="B82" s="49">
        <v>66500000</v>
      </c>
      <c r="C82" s="49" t="s">
        <v>66</v>
      </c>
      <c r="D82" s="40">
        <v>300000</v>
      </c>
      <c r="E82" s="49" t="s">
        <v>28</v>
      </c>
      <c r="F82" s="12" t="s">
        <v>17</v>
      </c>
      <c r="G82" s="12" t="s">
        <v>18</v>
      </c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6"/>
      <c r="CY82" s="36"/>
      <c r="CZ82" s="36"/>
      <c r="DA82" s="36"/>
      <c r="DB82" s="36"/>
      <c r="DC82" s="36"/>
    </row>
    <row r="83" spans="1:107" s="1" customFormat="1" ht="33.75" customHeight="1" x14ac:dyDescent="0.25">
      <c r="A83" s="49">
        <v>72</v>
      </c>
      <c r="B83" s="50">
        <v>71300000</v>
      </c>
      <c r="C83" s="50" t="s">
        <v>138</v>
      </c>
      <c r="D83" s="11">
        <v>120000</v>
      </c>
      <c r="E83" s="49" t="s">
        <v>28</v>
      </c>
      <c r="F83" s="12" t="s">
        <v>17</v>
      </c>
      <c r="G83" s="12" t="s">
        <v>18</v>
      </c>
      <c r="H83" s="17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19"/>
      <c r="CY83" s="19"/>
      <c r="CZ83" s="19"/>
      <c r="DA83" s="19"/>
      <c r="DB83" s="19"/>
      <c r="DC83" s="19"/>
    </row>
    <row r="84" spans="1:107" s="58" customFormat="1" ht="38.25" customHeight="1" x14ac:dyDescent="0.25">
      <c r="A84" s="49">
        <v>73</v>
      </c>
      <c r="B84" s="85">
        <v>72200000</v>
      </c>
      <c r="C84" s="85" t="s">
        <v>67</v>
      </c>
      <c r="D84" s="11">
        <v>423000</v>
      </c>
      <c r="E84" s="49" t="s">
        <v>16</v>
      </c>
      <c r="F84" s="12" t="s">
        <v>17</v>
      </c>
      <c r="G84" s="12" t="s">
        <v>18</v>
      </c>
      <c r="H84" s="13" t="s">
        <v>54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</row>
    <row r="85" spans="1:107" s="58" customFormat="1" ht="30.75" customHeight="1" x14ac:dyDescent="0.25">
      <c r="A85" s="49">
        <v>74</v>
      </c>
      <c r="B85" s="102"/>
      <c r="C85" s="102"/>
      <c r="D85" s="11">
        <v>5000</v>
      </c>
      <c r="E85" s="49" t="s">
        <v>16</v>
      </c>
      <c r="F85" s="12" t="s">
        <v>17</v>
      </c>
      <c r="G85" s="12" t="s">
        <v>18</v>
      </c>
      <c r="H85" s="13" t="s">
        <v>68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</row>
    <row r="86" spans="1:107" s="58" customFormat="1" ht="31.5" customHeight="1" x14ac:dyDescent="0.25">
      <c r="A86" s="49">
        <v>75</v>
      </c>
      <c r="B86" s="49">
        <v>72400000</v>
      </c>
      <c r="C86" s="49" t="s">
        <v>69</v>
      </c>
      <c r="D86" s="11">
        <f>310000+46909</f>
        <v>356909</v>
      </c>
      <c r="E86" s="49" t="s">
        <v>70</v>
      </c>
      <c r="F86" s="12" t="s">
        <v>17</v>
      </c>
      <c r="G86" s="12" t="s">
        <v>18</v>
      </c>
      <c r="H86" s="13" t="s">
        <v>68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</row>
    <row r="87" spans="1:107" s="58" customFormat="1" ht="31.5" customHeight="1" x14ac:dyDescent="0.25">
      <c r="A87" s="49">
        <v>76</v>
      </c>
      <c r="B87" s="49">
        <v>75100000</v>
      </c>
      <c r="C87" s="49" t="s">
        <v>71</v>
      </c>
      <c r="D87" s="11">
        <v>3200</v>
      </c>
      <c r="E87" s="49" t="s">
        <v>16</v>
      </c>
      <c r="F87" s="12" t="s">
        <v>17</v>
      </c>
      <c r="G87" s="12" t="s">
        <v>18</v>
      </c>
      <c r="H87" s="13" t="s">
        <v>54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</row>
    <row r="88" spans="1:107" s="58" customFormat="1" ht="33" customHeight="1" x14ac:dyDescent="0.25">
      <c r="A88" s="49">
        <v>77</v>
      </c>
      <c r="B88" s="49">
        <v>77200000</v>
      </c>
      <c r="C88" s="49" t="s">
        <v>72</v>
      </c>
      <c r="D88" s="11">
        <f>820000+151500</f>
        <v>971500</v>
      </c>
      <c r="E88" s="49" t="s">
        <v>28</v>
      </c>
      <c r="F88" s="12" t="s">
        <v>17</v>
      </c>
      <c r="G88" s="12" t="s">
        <v>18</v>
      </c>
      <c r="H88" s="1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64"/>
      <c r="CY88" s="64"/>
      <c r="CZ88" s="64"/>
      <c r="DA88" s="64"/>
      <c r="DB88" s="64"/>
      <c r="DC88" s="64"/>
    </row>
    <row r="89" spans="1:107" s="58" customFormat="1" ht="36" customHeight="1" x14ac:dyDescent="0.25">
      <c r="A89" s="49">
        <v>78</v>
      </c>
      <c r="B89" s="49">
        <v>79700000</v>
      </c>
      <c r="C89" s="49" t="s">
        <v>74</v>
      </c>
      <c r="D89" s="11">
        <f>250000+22600</f>
        <v>272600</v>
      </c>
      <c r="E89" s="49" t="s">
        <v>16</v>
      </c>
      <c r="F89" s="12" t="s">
        <v>17</v>
      </c>
      <c r="G89" s="12" t="s">
        <v>18</v>
      </c>
      <c r="H89" s="13" t="s">
        <v>64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</row>
    <row r="90" spans="1:107" s="58" customFormat="1" ht="35.25" customHeight="1" x14ac:dyDescent="0.25">
      <c r="A90" s="49">
        <v>79</v>
      </c>
      <c r="B90" s="49">
        <v>79900000</v>
      </c>
      <c r="C90" s="49" t="s">
        <v>75</v>
      </c>
      <c r="D90" s="11">
        <v>9920</v>
      </c>
      <c r="E90" s="49" t="s">
        <v>16</v>
      </c>
      <c r="F90" s="12" t="s">
        <v>17</v>
      </c>
      <c r="G90" s="12" t="s">
        <v>18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6"/>
      <c r="CY90" s="36"/>
      <c r="CZ90" s="36"/>
      <c r="DA90" s="36"/>
      <c r="DB90" s="36"/>
      <c r="DC90" s="36"/>
    </row>
    <row r="91" spans="1:107" s="58" customFormat="1" ht="33" customHeight="1" x14ac:dyDescent="0.25">
      <c r="A91" s="49">
        <v>80</v>
      </c>
      <c r="B91" s="49">
        <v>80500000</v>
      </c>
      <c r="C91" s="49" t="s">
        <v>114</v>
      </c>
      <c r="D91" s="11">
        <f>1500+8040</f>
        <v>9540</v>
      </c>
      <c r="E91" s="49" t="s">
        <v>16</v>
      </c>
      <c r="F91" s="12" t="s">
        <v>17</v>
      </c>
      <c r="G91" s="12" t="s">
        <v>18</v>
      </c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47"/>
      <c r="CY91" s="47"/>
      <c r="CZ91" s="47"/>
      <c r="DA91" s="47"/>
      <c r="DB91" s="47"/>
      <c r="DC91" s="47"/>
    </row>
    <row r="92" spans="1:107" s="58" customFormat="1" ht="35.25" customHeight="1" x14ac:dyDescent="0.25">
      <c r="A92" s="49">
        <v>81</v>
      </c>
      <c r="B92" s="49">
        <v>90900000</v>
      </c>
      <c r="C92" s="49" t="s">
        <v>76</v>
      </c>
      <c r="D92" s="11">
        <v>150000</v>
      </c>
      <c r="E92" s="49" t="s">
        <v>28</v>
      </c>
      <c r="F92" s="12" t="s">
        <v>17</v>
      </c>
      <c r="G92" s="12" t="s">
        <v>18</v>
      </c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</row>
    <row r="93" spans="1:107" s="1" customFormat="1" ht="27" customHeight="1" x14ac:dyDescent="0.25">
      <c r="A93" s="49">
        <v>82</v>
      </c>
      <c r="B93" s="49">
        <v>92100000</v>
      </c>
      <c r="C93" s="49" t="s">
        <v>135</v>
      </c>
      <c r="D93" s="11">
        <f>7901+2089</f>
        <v>9990</v>
      </c>
      <c r="E93" s="49" t="s">
        <v>16</v>
      </c>
      <c r="F93" s="12" t="s">
        <v>139</v>
      </c>
      <c r="G93" s="12" t="s">
        <v>139</v>
      </c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6"/>
      <c r="CY93" s="36"/>
      <c r="CZ93" s="36"/>
      <c r="DA93" s="36"/>
      <c r="DB93" s="36"/>
      <c r="DC93" s="36"/>
    </row>
    <row r="94" spans="1:107" s="58" customFormat="1" ht="36" customHeight="1" x14ac:dyDescent="0.25">
      <c r="A94" s="49">
        <v>83</v>
      </c>
      <c r="B94" s="49">
        <v>92200000</v>
      </c>
      <c r="C94" s="49" t="s">
        <v>77</v>
      </c>
      <c r="D94" s="11">
        <v>4000</v>
      </c>
      <c r="E94" s="49" t="s">
        <v>16</v>
      </c>
      <c r="F94" s="12" t="s">
        <v>17</v>
      </c>
      <c r="G94" s="12" t="s">
        <v>18</v>
      </c>
      <c r="H94" s="1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6"/>
      <c r="CY94" s="36"/>
      <c r="CZ94" s="36"/>
      <c r="DA94" s="36"/>
      <c r="DB94" s="36"/>
      <c r="DC94" s="36"/>
    </row>
    <row r="95" spans="1:107" s="58" customFormat="1" ht="33" customHeight="1" x14ac:dyDescent="0.25">
      <c r="A95" s="49">
        <v>84</v>
      </c>
      <c r="B95" s="49">
        <v>92400000</v>
      </c>
      <c r="C95" s="49" t="s">
        <v>78</v>
      </c>
      <c r="D95" s="11">
        <v>4800</v>
      </c>
      <c r="E95" s="49" t="s">
        <v>16</v>
      </c>
      <c r="F95" s="12" t="s">
        <v>17</v>
      </c>
      <c r="G95" s="12" t="s">
        <v>18</v>
      </c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6"/>
      <c r="CY95" s="36"/>
      <c r="CZ95" s="36"/>
      <c r="DA95" s="36"/>
      <c r="DB95" s="36"/>
      <c r="DC95" s="36"/>
    </row>
    <row r="96" spans="1:107" s="58" customFormat="1" ht="39" customHeight="1" x14ac:dyDescent="0.25">
      <c r="A96" s="49">
        <v>85</v>
      </c>
      <c r="B96" s="49">
        <v>92500000</v>
      </c>
      <c r="C96" s="49" t="s">
        <v>79</v>
      </c>
      <c r="D96" s="11">
        <v>44000</v>
      </c>
      <c r="E96" s="49" t="s">
        <v>16</v>
      </c>
      <c r="F96" s="12" t="s">
        <v>17</v>
      </c>
      <c r="G96" s="12" t="s">
        <v>18</v>
      </c>
      <c r="H96" s="13" t="s">
        <v>54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6"/>
      <c r="CY96" s="36"/>
      <c r="CZ96" s="36"/>
      <c r="DA96" s="36"/>
      <c r="DB96" s="36"/>
      <c r="DC96" s="36"/>
    </row>
    <row r="97" spans="1:8" x14ac:dyDescent="0.25">
      <c r="C97" s="51"/>
      <c r="D97" s="20"/>
      <c r="E97" s="21"/>
      <c r="F97" s="41"/>
      <c r="G97" s="42"/>
    </row>
    <row r="98" spans="1:8" x14ac:dyDescent="0.25">
      <c r="C98" s="45"/>
      <c r="D98" s="20"/>
      <c r="E98" s="21"/>
      <c r="F98" s="41"/>
      <c r="G98" s="42"/>
    </row>
    <row r="99" spans="1:8" ht="27.75" customHeight="1" x14ac:dyDescent="0.25">
      <c r="A99" s="1"/>
      <c r="B99" s="103" t="s">
        <v>80</v>
      </c>
      <c r="C99" s="103"/>
      <c r="D99" s="22"/>
      <c r="E99" s="21"/>
      <c r="F99" s="21"/>
    </row>
    <row r="100" spans="1:8" ht="13.5" customHeight="1" x14ac:dyDescent="0.25">
      <c r="A100" s="1"/>
      <c r="B100" s="1"/>
      <c r="D100" s="23"/>
      <c r="E100" s="104" t="s">
        <v>81</v>
      </c>
      <c r="F100" s="104"/>
    </row>
    <row r="101" spans="1:8" ht="15" customHeight="1" x14ac:dyDescent="0.25">
      <c r="A101" s="1"/>
      <c r="B101" s="1"/>
      <c r="H101" s="21"/>
    </row>
    <row r="102" spans="1:8" ht="31.5" customHeight="1" x14ac:dyDescent="0.25">
      <c r="A102" s="1"/>
      <c r="B102" s="103" t="s">
        <v>82</v>
      </c>
      <c r="C102" s="103"/>
      <c r="D102" s="48"/>
      <c r="H102" s="21"/>
    </row>
    <row r="103" spans="1:8" x14ac:dyDescent="0.25">
      <c r="A103" s="1"/>
      <c r="B103" s="1"/>
      <c r="E103" s="104" t="s">
        <v>81</v>
      </c>
      <c r="F103" s="104"/>
    </row>
    <row r="104" spans="1:8" ht="15" customHeight="1" x14ac:dyDescent="0.25">
      <c r="A104" s="1"/>
      <c r="B104" s="1"/>
      <c r="D104" s="43"/>
      <c r="H104" s="21"/>
    </row>
    <row r="105" spans="1:8" x14ac:dyDescent="0.25">
      <c r="C105" s="51"/>
      <c r="D105" s="20"/>
      <c r="E105" s="21"/>
      <c r="F105" s="41"/>
      <c r="G105" s="42"/>
    </row>
    <row r="107" spans="1:8" ht="50.25" customHeight="1" x14ac:dyDescent="0.25">
      <c r="A107" s="1"/>
      <c r="B107" s="1"/>
    </row>
    <row r="111" spans="1:8" x14ac:dyDescent="0.25">
      <c r="A111" s="1"/>
      <c r="B111" s="1"/>
    </row>
    <row r="112" spans="1:8" x14ac:dyDescent="0.25">
      <c r="A112" s="1"/>
      <c r="B112" s="1"/>
      <c r="C112" s="51"/>
    </row>
    <row r="113" spans="1:107" x14ac:dyDescent="0.25">
      <c r="A113" s="1"/>
      <c r="B113" s="1"/>
      <c r="C113" s="51"/>
      <c r="E113" s="51"/>
    </row>
    <row r="114" spans="1:107" ht="19.5" customHeight="1" x14ac:dyDescent="0.25">
      <c r="A114" s="1"/>
      <c r="B114" s="1"/>
      <c r="C114" s="51"/>
    </row>
    <row r="115" spans="1:107" x14ac:dyDescent="0.25">
      <c r="A115" s="1"/>
      <c r="B115" s="1"/>
    </row>
    <row r="116" spans="1:107" ht="24.75" customHeight="1" x14ac:dyDescent="0.25">
      <c r="A116" s="1"/>
      <c r="B116" s="1"/>
      <c r="C116" s="21"/>
    </row>
    <row r="117" spans="1:107" ht="22.5" customHeight="1" x14ac:dyDescent="0.25">
      <c r="A117" s="1"/>
      <c r="B117" s="1"/>
    </row>
    <row r="118" spans="1:107" x14ac:dyDescent="0.25">
      <c r="A118" s="1"/>
      <c r="B118" s="1"/>
      <c r="C118" s="24"/>
    </row>
    <row r="125" spans="1:107" ht="22.5" x14ac:dyDescent="0.25">
      <c r="A125" s="1"/>
      <c r="B125" s="1"/>
      <c r="CX125" s="65"/>
      <c r="CY125" s="65"/>
      <c r="CZ125" s="65"/>
      <c r="DA125" s="65"/>
      <c r="DB125" s="65"/>
      <c r="DC125" s="65"/>
    </row>
  </sheetData>
  <sheetProtection algorithmName="SHA-512" hashValue="INvXNOTSIIxhO9nQKNjSKOvZtrtAqLFP4twpKZN0rB9ajU9zUZhxAZoZv7bBHo1TsGdCJuWZ4nDnCoUH9Q4kWg==" saltValue="K6/5ixbb2u+OLGbWSplOBA==" spinCount="100000" sheet="1" objects="1" scenarios="1"/>
  <mergeCells count="39">
    <mergeCell ref="B19:B20"/>
    <mergeCell ref="C19:C20"/>
    <mergeCell ref="B24:B25"/>
    <mergeCell ref="C24:C25"/>
    <mergeCell ref="B78:B81"/>
    <mergeCell ref="C78:C81"/>
    <mergeCell ref="B63:B67"/>
    <mergeCell ref="C63:C67"/>
    <mergeCell ref="B71:B72"/>
    <mergeCell ref="C71:C72"/>
    <mergeCell ref="B84:B85"/>
    <mergeCell ref="C84:C85"/>
    <mergeCell ref="B102:C102"/>
    <mergeCell ref="E103:F103"/>
    <mergeCell ref="B99:C99"/>
    <mergeCell ref="E100:F100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75:B76"/>
    <mergeCell ref="C75:C76"/>
    <mergeCell ref="B61:B62"/>
    <mergeCell ref="B48:B49"/>
    <mergeCell ref="C48:C49"/>
    <mergeCell ref="C61:C62"/>
    <mergeCell ref="B26:B28"/>
    <mergeCell ref="C26:C28"/>
    <mergeCell ref="B30:B32"/>
    <mergeCell ref="C30:C32"/>
    <mergeCell ref="B42:B43"/>
    <mergeCell ref="C42:C43"/>
    <mergeCell ref="B13:B14"/>
    <mergeCell ref="C13:C14"/>
  </mergeCell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126"/>
  <sheetViews>
    <sheetView topLeftCell="A13" zoomScale="115" zoomScaleNormal="115" workbookViewId="0">
      <selection activeCell="F11" sqref="F11"/>
    </sheetView>
  </sheetViews>
  <sheetFormatPr defaultRowHeight="13.5" x14ac:dyDescent="0.25"/>
  <cols>
    <col min="1" max="1" width="3.85546875" style="47" customWidth="1"/>
    <col min="2" max="2" width="10" style="47" customWidth="1"/>
    <col min="3" max="3" width="53.7109375" style="1" customWidth="1"/>
    <col min="4" max="4" width="12.28515625" style="2" customWidth="1"/>
    <col min="5" max="5" width="10.42578125" style="1" customWidth="1"/>
    <col min="6" max="6" width="12.5703125" style="1" customWidth="1"/>
    <col min="7" max="7" width="16.42578125" style="1" customWidth="1"/>
    <col min="8" max="8" width="56.5703125" style="1" customWidth="1"/>
    <col min="9" max="115" width="9.140625" style="1"/>
    <col min="116" max="16384" width="9.140625" style="4"/>
  </cols>
  <sheetData>
    <row r="1" spans="1:115" ht="18" customHeight="1" x14ac:dyDescent="0.25"/>
    <row r="2" spans="1:115" s="6" customFormat="1" ht="23.25" customHeight="1" x14ac:dyDescent="0.25">
      <c r="A2" s="1"/>
      <c r="B2" s="1"/>
      <c r="C2" s="1"/>
      <c r="D2" s="2"/>
      <c r="E2" s="1"/>
      <c r="F2" s="1"/>
      <c r="G2" s="1"/>
      <c r="H2" s="5" t="s">
        <v>118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</row>
    <row r="3" spans="1:115" s="6" customFormat="1" ht="20.25" customHeight="1" x14ac:dyDescent="0.25">
      <c r="A3" s="1"/>
      <c r="B3" s="1"/>
      <c r="C3" s="87" t="s">
        <v>0</v>
      </c>
      <c r="D3" s="87"/>
      <c r="E3" s="87"/>
      <c r="F3" s="87"/>
      <c r="G3" s="8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</row>
    <row r="4" spans="1:115" s="6" customFormat="1" ht="26.25" customHeight="1" x14ac:dyDescent="0.25">
      <c r="A4" s="80" t="s">
        <v>126</v>
      </c>
      <c r="B4" s="81"/>
      <c r="C4" s="81"/>
      <c r="D4" s="81"/>
      <c r="E4" s="82"/>
      <c r="F4" s="80" t="s">
        <v>1</v>
      </c>
      <c r="G4" s="81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</row>
    <row r="5" spans="1:115" s="6" customFormat="1" ht="18.75" customHeight="1" x14ac:dyDescent="0.25">
      <c r="A5" s="88"/>
      <c r="B5" s="89"/>
      <c r="C5" s="89"/>
      <c r="D5" s="89"/>
      <c r="E5" s="90"/>
      <c r="F5" s="94">
        <v>204578581</v>
      </c>
      <c r="G5" s="95"/>
      <c r="H5" s="9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</row>
    <row r="6" spans="1:115" s="6" customFormat="1" ht="22.5" customHeight="1" x14ac:dyDescent="0.25">
      <c r="A6" s="80" t="s">
        <v>2</v>
      </c>
      <c r="B6" s="81"/>
      <c r="C6" s="81"/>
      <c r="D6" s="81"/>
      <c r="E6" s="82"/>
      <c r="F6" s="80" t="s">
        <v>84</v>
      </c>
      <c r="G6" s="97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5" s="6" customFormat="1" ht="21.75" customHeight="1" x14ac:dyDescent="0.25">
      <c r="A7" s="94" t="s">
        <v>4</v>
      </c>
      <c r="B7" s="95"/>
      <c r="C7" s="95"/>
      <c r="D7" s="95"/>
      <c r="E7" s="96"/>
      <c r="F7" s="99"/>
      <c r="G7" s="100"/>
      <c r="H7" s="10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</row>
    <row r="8" spans="1:115" s="6" customFormat="1" ht="21" customHeight="1" x14ac:dyDescent="0.25">
      <c r="A8" s="80" t="s">
        <v>5</v>
      </c>
      <c r="B8" s="81"/>
      <c r="C8" s="81"/>
      <c r="D8" s="81"/>
      <c r="E8" s="81"/>
      <c r="F8" s="81"/>
      <c r="G8" s="81"/>
      <c r="H8" s="8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5" s="47" customFormat="1" ht="15.75" customHeight="1" x14ac:dyDescent="0.25">
      <c r="A9" s="106">
        <v>26591065</v>
      </c>
      <c r="B9" s="107"/>
      <c r="C9" s="107"/>
      <c r="D9" s="107"/>
      <c r="E9" s="107"/>
      <c r="F9" s="107"/>
      <c r="G9" s="107"/>
      <c r="H9" s="10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s="27" customFormat="1" ht="57" customHeight="1" x14ac:dyDescent="0.25">
      <c r="A10" s="49" t="s">
        <v>6</v>
      </c>
      <c r="B10" s="49" t="s">
        <v>7</v>
      </c>
      <c r="C10" s="49" t="s">
        <v>8</v>
      </c>
      <c r="D10" s="9" t="s">
        <v>9</v>
      </c>
      <c r="E10" s="49" t="s">
        <v>10</v>
      </c>
      <c r="F10" s="49" t="s">
        <v>11</v>
      </c>
      <c r="G10" s="49" t="s">
        <v>12</v>
      </c>
      <c r="H10" s="49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s="27" customFormat="1" ht="15" customHeight="1" x14ac:dyDescent="0.25">
      <c r="A11" s="49">
        <v>1</v>
      </c>
      <c r="B11" s="49">
        <v>2</v>
      </c>
      <c r="C11" s="49">
        <v>3</v>
      </c>
      <c r="D11" s="11">
        <v>4</v>
      </c>
      <c r="E11" s="49">
        <v>5</v>
      </c>
      <c r="F11" s="49">
        <v>6</v>
      </c>
      <c r="G11" s="49">
        <v>7</v>
      </c>
      <c r="H11" s="49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5" s="58" customFormat="1" ht="27.75" customHeight="1" x14ac:dyDescent="0.25">
      <c r="A12" s="49">
        <v>1</v>
      </c>
      <c r="B12" s="49" t="s">
        <v>14</v>
      </c>
      <c r="C12" s="49" t="s">
        <v>15</v>
      </c>
      <c r="D12" s="11">
        <f>2200+6430</f>
        <v>8630</v>
      </c>
      <c r="E12" s="49" t="s">
        <v>16</v>
      </c>
      <c r="F12" s="12" t="s">
        <v>17</v>
      </c>
      <c r="G12" s="12" t="s">
        <v>18</v>
      </c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5" s="58" customFormat="1" ht="33" customHeight="1" x14ac:dyDescent="0.25">
      <c r="A13" s="49">
        <v>2</v>
      </c>
      <c r="B13" s="12" t="s">
        <v>20</v>
      </c>
      <c r="C13" s="49" t="s">
        <v>21</v>
      </c>
      <c r="D13" s="11">
        <f>1011000+6050</f>
        <v>1017050</v>
      </c>
      <c r="E13" s="49" t="s">
        <v>22</v>
      </c>
      <c r="F13" s="12" t="s">
        <v>17</v>
      </c>
      <c r="G13" s="12" t="s">
        <v>18</v>
      </c>
      <c r="H13" s="13" t="s">
        <v>23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5" s="1" customFormat="1" ht="35.25" customHeight="1" x14ac:dyDescent="0.25">
      <c r="A14" s="49">
        <v>3</v>
      </c>
      <c r="B14" s="53" t="s">
        <v>85</v>
      </c>
      <c r="C14" s="50" t="s">
        <v>25</v>
      </c>
      <c r="D14" s="11">
        <v>9900</v>
      </c>
      <c r="E14" s="49" t="s">
        <v>16</v>
      </c>
      <c r="F14" s="12" t="s">
        <v>17</v>
      </c>
      <c r="G14" s="12" t="s">
        <v>18</v>
      </c>
      <c r="H14" s="13"/>
    </row>
    <row r="15" spans="1:115" s="58" customFormat="1" ht="33" customHeight="1" x14ac:dyDescent="0.25">
      <c r="A15" s="49">
        <v>4</v>
      </c>
      <c r="B15" s="49">
        <v>14200000</v>
      </c>
      <c r="C15" s="49" t="s">
        <v>127</v>
      </c>
      <c r="D15" s="11">
        <v>9900</v>
      </c>
      <c r="E15" s="49" t="s">
        <v>16</v>
      </c>
      <c r="F15" s="12" t="s">
        <v>17</v>
      </c>
      <c r="G15" s="12" t="s">
        <v>18</v>
      </c>
      <c r="H15" s="4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5" s="58" customFormat="1" ht="38.25" customHeight="1" x14ac:dyDescent="0.25">
      <c r="A16" s="49">
        <v>5</v>
      </c>
      <c r="B16" s="49">
        <v>16700000</v>
      </c>
      <c r="C16" s="49" t="s">
        <v>119</v>
      </c>
      <c r="D16" s="14">
        <v>930000</v>
      </c>
      <c r="E16" s="49" t="s">
        <v>28</v>
      </c>
      <c r="F16" s="12" t="s">
        <v>17</v>
      </c>
      <c r="G16" s="12" t="s">
        <v>18</v>
      </c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s="58" customFormat="1" ht="38.25" customHeight="1" x14ac:dyDescent="0.25">
      <c r="A17" s="49">
        <v>6</v>
      </c>
      <c r="B17" s="49">
        <v>18100000</v>
      </c>
      <c r="C17" s="49" t="s">
        <v>86</v>
      </c>
      <c r="D17" s="11">
        <v>4000</v>
      </c>
      <c r="E17" s="49" t="s">
        <v>16</v>
      </c>
      <c r="F17" s="12" t="s">
        <v>17</v>
      </c>
      <c r="G17" s="12" t="s">
        <v>18</v>
      </c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s="58" customFormat="1" ht="35.25" customHeight="1" x14ac:dyDescent="0.25">
      <c r="A18" s="49">
        <v>7</v>
      </c>
      <c r="B18" s="49">
        <v>18200000</v>
      </c>
      <c r="C18" s="49" t="s">
        <v>128</v>
      </c>
      <c r="D18" s="11">
        <f>9000-2000</f>
        <v>7000</v>
      </c>
      <c r="E18" s="49" t="s">
        <v>16</v>
      </c>
      <c r="F18" s="12" t="s">
        <v>17</v>
      </c>
      <c r="G18" s="12" t="s">
        <v>18</v>
      </c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s="58" customFormat="1" ht="35.25" customHeight="1" x14ac:dyDescent="0.25">
      <c r="A19" s="49">
        <v>8</v>
      </c>
      <c r="B19" s="49">
        <v>18300000</v>
      </c>
      <c r="C19" s="49" t="s">
        <v>29</v>
      </c>
      <c r="D19" s="11">
        <v>9900</v>
      </c>
      <c r="E19" s="49" t="s">
        <v>16</v>
      </c>
      <c r="F19" s="12" t="s">
        <v>17</v>
      </c>
      <c r="G19" s="12" t="s">
        <v>18</v>
      </c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s="1" customFormat="1" ht="36" customHeight="1" x14ac:dyDescent="0.25">
      <c r="A20" s="49">
        <v>9</v>
      </c>
      <c r="B20" s="49">
        <v>18400000</v>
      </c>
      <c r="C20" s="49" t="s">
        <v>30</v>
      </c>
      <c r="D20" s="11">
        <f>300000+50630</f>
        <v>350630</v>
      </c>
      <c r="E20" s="49" t="s">
        <v>28</v>
      </c>
      <c r="F20" s="12" t="s">
        <v>17</v>
      </c>
      <c r="G20" s="12" t="s">
        <v>18</v>
      </c>
      <c r="H20" s="13"/>
    </row>
    <row r="21" spans="1:115" s="58" customFormat="1" ht="38.25" customHeight="1" x14ac:dyDescent="0.25">
      <c r="A21" s="49">
        <v>10</v>
      </c>
      <c r="B21" s="85">
        <v>18500000</v>
      </c>
      <c r="C21" s="85" t="s">
        <v>31</v>
      </c>
      <c r="D21" s="11">
        <f>30000-8272</f>
        <v>21728</v>
      </c>
      <c r="E21" s="49" t="s">
        <v>16</v>
      </c>
      <c r="F21" s="12" t="s">
        <v>17</v>
      </c>
      <c r="G21" s="12" t="s">
        <v>18</v>
      </c>
      <c r="H21" s="13" t="s">
        <v>19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s="58" customFormat="1" ht="38.25" customHeight="1" x14ac:dyDescent="0.25">
      <c r="A22" s="49">
        <v>11</v>
      </c>
      <c r="B22" s="86"/>
      <c r="C22" s="86"/>
      <c r="D22" s="11">
        <f>9900+8272</f>
        <v>18172</v>
      </c>
      <c r="E22" s="49" t="s">
        <v>28</v>
      </c>
      <c r="F22" s="12" t="s">
        <v>17</v>
      </c>
      <c r="G22" s="12" t="s">
        <v>18</v>
      </c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s="58" customFormat="1" ht="36" customHeight="1" x14ac:dyDescent="0.25">
      <c r="A23" s="49">
        <v>12</v>
      </c>
      <c r="B23" s="50">
        <v>18800000</v>
      </c>
      <c r="C23" s="49" t="s">
        <v>32</v>
      </c>
      <c r="D23" s="11">
        <f>400000-55465</f>
        <v>344535</v>
      </c>
      <c r="E23" s="49" t="s">
        <v>28</v>
      </c>
      <c r="F23" s="12" t="s">
        <v>17</v>
      </c>
      <c r="G23" s="12" t="s">
        <v>18</v>
      </c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s="58" customFormat="1" ht="31.5" customHeight="1" x14ac:dyDescent="0.25">
      <c r="A24" s="49">
        <v>13</v>
      </c>
      <c r="B24" s="49">
        <v>18900000</v>
      </c>
      <c r="C24" s="49" t="s">
        <v>87</v>
      </c>
      <c r="D24" s="11">
        <v>3000</v>
      </c>
      <c r="E24" s="49" t="s">
        <v>16</v>
      </c>
      <c r="F24" s="12" t="s">
        <v>17</v>
      </c>
      <c r="G24" s="12" t="s">
        <v>18</v>
      </c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s="58" customFormat="1" ht="33.75" customHeight="1" x14ac:dyDescent="0.25">
      <c r="A25" s="49">
        <v>14</v>
      </c>
      <c r="B25" s="49">
        <v>19400000</v>
      </c>
      <c r="C25" s="49" t="s">
        <v>88</v>
      </c>
      <c r="D25" s="11">
        <v>1000</v>
      </c>
      <c r="E25" s="49" t="s">
        <v>16</v>
      </c>
      <c r="F25" s="12" t="s">
        <v>17</v>
      </c>
      <c r="G25" s="12" t="s">
        <v>18</v>
      </c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s="58" customFormat="1" ht="33.75" customHeight="1" x14ac:dyDescent="0.25">
      <c r="A26" s="49">
        <v>15</v>
      </c>
      <c r="B26" s="49">
        <v>19600000</v>
      </c>
      <c r="C26" s="49" t="s">
        <v>129</v>
      </c>
      <c r="D26" s="11">
        <v>500</v>
      </c>
      <c r="E26" s="49" t="s">
        <v>16</v>
      </c>
      <c r="F26" s="12" t="s">
        <v>17</v>
      </c>
      <c r="G26" s="12" t="s">
        <v>18</v>
      </c>
      <c r="H26" s="3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s="58" customFormat="1" ht="33" customHeight="1" x14ac:dyDescent="0.25">
      <c r="A27" s="49">
        <v>16</v>
      </c>
      <c r="B27" s="49">
        <v>22100000</v>
      </c>
      <c r="C27" s="49" t="s">
        <v>89</v>
      </c>
      <c r="D27" s="11">
        <v>9900</v>
      </c>
      <c r="E27" s="49" t="s">
        <v>16</v>
      </c>
      <c r="F27" s="12" t="s">
        <v>17</v>
      </c>
      <c r="G27" s="12" t="s">
        <v>18</v>
      </c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s="58" customFormat="1" ht="42" customHeight="1" x14ac:dyDescent="0.25">
      <c r="A28" s="49">
        <v>17</v>
      </c>
      <c r="B28" s="49">
        <v>22400000</v>
      </c>
      <c r="C28" s="49" t="s">
        <v>33</v>
      </c>
      <c r="D28" s="11">
        <v>5200</v>
      </c>
      <c r="E28" s="49" t="s">
        <v>16</v>
      </c>
      <c r="F28" s="12" t="s">
        <v>17</v>
      </c>
      <c r="G28" s="12" t="s">
        <v>18</v>
      </c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s="58" customFormat="1" ht="44.25" customHeight="1" x14ac:dyDescent="0.25">
      <c r="A29" s="49">
        <v>18</v>
      </c>
      <c r="B29" s="49">
        <v>22800000</v>
      </c>
      <c r="C29" s="49" t="s">
        <v>90</v>
      </c>
      <c r="D29" s="11">
        <v>9900</v>
      </c>
      <c r="E29" s="49" t="s">
        <v>16</v>
      </c>
      <c r="F29" s="12" t="s">
        <v>17</v>
      </c>
      <c r="G29" s="12" t="s">
        <v>18</v>
      </c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s="58" customFormat="1" ht="35.25" customHeight="1" x14ac:dyDescent="0.25">
      <c r="A30" s="49">
        <v>19</v>
      </c>
      <c r="B30" s="49">
        <v>22900000</v>
      </c>
      <c r="C30" s="49" t="s">
        <v>91</v>
      </c>
      <c r="D30" s="11">
        <v>3000</v>
      </c>
      <c r="E30" s="49" t="s">
        <v>16</v>
      </c>
      <c r="F30" s="12" t="s">
        <v>17</v>
      </c>
      <c r="G30" s="12" t="s">
        <v>18</v>
      </c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s="58" customFormat="1" ht="35.25" customHeight="1" x14ac:dyDescent="0.25">
      <c r="A31" s="49">
        <v>20</v>
      </c>
      <c r="B31" s="49">
        <v>24900000</v>
      </c>
      <c r="C31" s="49" t="s">
        <v>130</v>
      </c>
      <c r="D31" s="11">
        <v>1000</v>
      </c>
      <c r="E31" s="49" t="s">
        <v>16</v>
      </c>
      <c r="F31" s="12" t="s">
        <v>17</v>
      </c>
      <c r="G31" s="12" t="s">
        <v>18</v>
      </c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s="1" customFormat="1" ht="39.75" customHeight="1" x14ac:dyDescent="0.25">
      <c r="A32" s="49">
        <v>21</v>
      </c>
      <c r="B32" s="50">
        <v>30100000</v>
      </c>
      <c r="C32" s="50" t="s">
        <v>34</v>
      </c>
      <c r="D32" s="15">
        <v>9900</v>
      </c>
      <c r="E32" s="49" t="s">
        <v>16</v>
      </c>
      <c r="F32" s="12" t="s">
        <v>17</v>
      </c>
      <c r="G32" s="12" t="s">
        <v>18</v>
      </c>
      <c r="H32" s="13"/>
    </row>
    <row r="33" spans="1:115" s="1" customFormat="1" ht="27" customHeight="1" x14ac:dyDescent="0.25">
      <c r="A33" s="49">
        <v>22</v>
      </c>
      <c r="B33" s="85">
        <v>30200000</v>
      </c>
      <c r="C33" s="85" t="s">
        <v>93</v>
      </c>
      <c r="D33" s="44">
        <v>15200</v>
      </c>
      <c r="E33" s="49" t="s">
        <v>22</v>
      </c>
      <c r="F33" s="12" t="s">
        <v>17</v>
      </c>
      <c r="G33" s="12" t="s">
        <v>18</v>
      </c>
      <c r="H33" s="13" t="s">
        <v>23</v>
      </c>
    </row>
    <row r="34" spans="1:115" s="1" customFormat="1" ht="27" customHeight="1" x14ac:dyDescent="0.25">
      <c r="A34" s="49">
        <v>23</v>
      </c>
      <c r="B34" s="102"/>
      <c r="C34" s="102"/>
      <c r="D34" s="29">
        <v>31000</v>
      </c>
      <c r="E34" s="49" t="s">
        <v>22</v>
      </c>
      <c r="F34" s="12" t="s">
        <v>17</v>
      </c>
      <c r="G34" s="12" t="s">
        <v>18</v>
      </c>
      <c r="H34" s="13" t="s">
        <v>23</v>
      </c>
    </row>
    <row r="35" spans="1:115" s="1" customFormat="1" ht="27" customHeight="1" x14ac:dyDescent="0.25">
      <c r="A35" s="49">
        <v>24</v>
      </c>
      <c r="B35" s="102"/>
      <c r="C35" s="102"/>
      <c r="D35" s="44">
        <f>9900-2430</f>
        <v>7470</v>
      </c>
      <c r="E35" s="49" t="s">
        <v>16</v>
      </c>
      <c r="F35" s="12" t="s">
        <v>17</v>
      </c>
      <c r="G35" s="12" t="s">
        <v>18</v>
      </c>
      <c r="H35" s="13"/>
    </row>
    <row r="36" spans="1:115" s="1" customFormat="1" ht="27" customHeight="1" x14ac:dyDescent="0.25">
      <c r="A36" s="49">
        <v>25</v>
      </c>
      <c r="B36" s="102"/>
      <c r="C36" s="102"/>
      <c r="D36" s="29">
        <v>2430</v>
      </c>
      <c r="E36" s="49" t="s">
        <v>16</v>
      </c>
      <c r="F36" s="12" t="s">
        <v>17</v>
      </c>
      <c r="G36" s="12" t="s">
        <v>18</v>
      </c>
      <c r="H36" s="13"/>
    </row>
    <row r="37" spans="1:115" s="58" customFormat="1" ht="34.5" customHeight="1" x14ac:dyDescent="0.25">
      <c r="A37" s="49">
        <v>26</v>
      </c>
      <c r="B37" s="49">
        <v>31100000</v>
      </c>
      <c r="C37" s="49" t="s">
        <v>35</v>
      </c>
      <c r="D37" s="14">
        <v>300000</v>
      </c>
      <c r="E37" s="49" t="s">
        <v>28</v>
      </c>
      <c r="F37" s="12" t="s">
        <v>17</v>
      </c>
      <c r="G37" s="12" t="s">
        <v>18</v>
      </c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s="58" customFormat="1" ht="33.75" customHeight="1" x14ac:dyDescent="0.25">
      <c r="A38" s="49">
        <v>27</v>
      </c>
      <c r="B38" s="49">
        <v>31200000</v>
      </c>
      <c r="C38" s="49" t="s">
        <v>94</v>
      </c>
      <c r="D38" s="11">
        <v>3700</v>
      </c>
      <c r="E38" s="49" t="s">
        <v>16</v>
      </c>
      <c r="F38" s="12" t="s">
        <v>17</v>
      </c>
      <c r="G38" s="12" t="s">
        <v>18</v>
      </c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s="58" customFormat="1" ht="38.25" customHeight="1" x14ac:dyDescent="0.25">
      <c r="A39" s="49">
        <v>28</v>
      </c>
      <c r="B39" s="49">
        <v>31300000</v>
      </c>
      <c r="C39" s="49" t="s">
        <v>95</v>
      </c>
      <c r="D39" s="11">
        <v>6000</v>
      </c>
      <c r="E39" s="49" t="s">
        <v>16</v>
      </c>
      <c r="F39" s="12" t="s">
        <v>17</v>
      </c>
      <c r="G39" s="12" t="s">
        <v>18</v>
      </c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s="58" customFormat="1" ht="33.75" customHeight="1" x14ac:dyDescent="0.25">
      <c r="A40" s="49">
        <v>29</v>
      </c>
      <c r="B40" s="49">
        <v>31500000</v>
      </c>
      <c r="C40" s="49" t="s">
        <v>37</v>
      </c>
      <c r="D40" s="11">
        <v>9900</v>
      </c>
      <c r="E40" s="49" t="s">
        <v>16</v>
      </c>
      <c r="F40" s="12" t="s">
        <v>17</v>
      </c>
      <c r="G40" s="12" t="s">
        <v>18</v>
      </c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s="58" customFormat="1" ht="33.75" customHeight="1" x14ac:dyDescent="0.25">
      <c r="A41" s="49">
        <v>30</v>
      </c>
      <c r="B41" s="49">
        <v>31600000</v>
      </c>
      <c r="C41" s="49" t="s">
        <v>131</v>
      </c>
      <c r="D41" s="11">
        <v>500</v>
      </c>
      <c r="E41" s="49" t="s">
        <v>16</v>
      </c>
      <c r="F41" s="12" t="s">
        <v>17</v>
      </c>
      <c r="G41" s="12" t="s">
        <v>18</v>
      </c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s="58" customFormat="1" ht="36" customHeight="1" x14ac:dyDescent="0.25">
      <c r="A42" s="49">
        <v>31</v>
      </c>
      <c r="B42" s="49">
        <v>32200000</v>
      </c>
      <c r="C42" s="49" t="s">
        <v>38</v>
      </c>
      <c r="D42" s="11">
        <v>9000</v>
      </c>
      <c r="E42" s="49" t="s">
        <v>16</v>
      </c>
      <c r="F42" s="12" t="s">
        <v>17</v>
      </c>
      <c r="G42" s="12" t="s">
        <v>18</v>
      </c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s="1" customFormat="1" ht="33.75" customHeight="1" x14ac:dyDescent="0.25">
      <c r="A43" s="49">
        <v>32</v>
      </c>
      <c r="B43" s="50">
        <v>32400000</v>
      </c>
      <c r="C43" s="50" t="s">
        <v>39</v>
      </c>
      <c r="D43" s="11">
        <v>9000</v>
      </c>
      <c r="E43" s="49" t="s">
        <v>16</v>
      </c>
      <c r="F43" s="12" t="s">
        <v>17</v>
      </c>
      <c r="G43" s="12" t="s">
        <v>18</v>
      </c>
      <c r="H43" s="13"/>
    </row>
    <row r="44" spans="1:115" s="58" customFormat="1" ht="33" customHeight="1" x14ac:dyDescent="0.25">
      <c r="A44" s="49">
        <v>33</v>
      </c>
      <c r="B44" s="50">
        <v>34300000</v>
      </c>
      <c r="C44" s="50" t="s">
        <v>41</v>
      </c>
      <c r="D44" s="11">
        <f>139990+158402</f>
        <v>298392</v>
      </c>
      <c r="E44" s="49" t="s">
        <v>22</v>
      </c>
      <c r="F44" s="12" t="s">
        <v>17</v>
      </c>
      <c r="G44" s="12" t="s">
        <v>18</v>
      </c>
      <c r="H44" s="13" t="s">
        <v>23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s="1" customFormat="1" ht="35.25" customHeight="1" x14ac:dyDescent="0.25">
      <c r="A45" s="49">
        <v>34</v>
      </c>
      <c r="B45" s="85">
        <v>34900000</v>
      </c>
      <c r="C45" s="85" t="s">
        <v>97</v>
      </c>
      <c r="D45" s="14">
        <v>9990</v>
      </c>
      <c r="E45" s="49" t="s">
        <v>16</v>
      </c>
      <c r="F45" s="12" t="s">
        <v>17</v>
      </c>
      <c r="G45" s="12" t="s">
        <v>18</v>
      </c>
      <c r="H45" s="13"/>
    </row>
    <row r="46" spans="1:115" s="1" customFormat="1" ht="35.25" customHeight="1" x14ac:dyDescent="0.25">
      <c r="A46" s="49">
        <v>35</v>
      </c>
      <c r="B46" s="86"/>
      <c r="C46" s="86"/>
      <c r="D46" s="11">
        <f>3000-3000</f>
        <v>0</v>
      </c>
      <c r="E46" s="49" t="s">
        <v>16</v>
      </c>
      <c r="F46" s="12" t="s">
        <v>17</v>
      </c>
      <c r="G46" s="12" t="s">
        <v>18</v>
      </c>
      <c r="H46" s="13"/>
    </row>
    <row r="47" spans="1:115" s="58" customFormat="1" ht="33" customHeight="1" x14ac:dyDescent="0.25">
      <c r="A47" s="49">
        <v>36</v>
      </c>
      <c r="B47" s="49">
        <v>35100000</v>
      </c>
      <c r="C47" s="49" t="s">
        <v>42</v>
      </c>
      <c r="D47" s="11">
        <f>40000-30010</f>
        <v>9990</v>
      </c>
      <c r="E47" s="49" t="s">
        <v>16</v>
      </c>
      <c r="F47" s="12" t="s">
        <v>17</v>
      </c>
      <c r="G47" s="12" t="s">
        <v>18</v>
      </c>
      <c r="H47" s="4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s="58" customFormat="1" ht="37.5" customHeight="1" x14ac:dyDescent="0.25">
      <c r="A48" s="49">
        <v>37</v>
      </c>
      <c r="B48" s="49">
        <v>35800000</v>
      </c>
      <c r="C48" s="49" t="s">
        <v>98</v>
      </c>
      <c r="D48" s="11">
        <f>9000-1000</f>
        <v>8000</v>
      </c>
      <c r="E48" s="49" t="s">
        <v>16</v>
      </c>
      <c r="F48" s="12" t="s">
        <v>17</v>
      </c>
      <c r="G48" s="12" t="s">
        <v>18</v>
      </c>
      <c r="H48" s="4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5" s="1" customFormat="1" ht="33.75" customHeight="1" x14ac:dyDescent="0.25">
      <c r="A49" s="49">
        <v>38</v>
      </c>
      <c r="B49" s="50">
        <v>39100000</v>
      </c>
      <c r="C49" s="50" t="s">
        <v>43</v>
      </c>
      <c r="D49" s="11">
        <f>100000-1820</f>
        <v>98180</v>
      </c>
      <c r="E49" s="49" t="s">
        <v>22</v>
      </c>
      <c r="F49" s="12" t="s">
        <v>17</v>
      </c>
      <c r="G49" s="12" t="s">
        <v>18</v>
      </c>
      <c r="H49" s="13" t="s">
        <v>23</v>
      </c>
    </row>
    <row r="50" spans="1:115" s="58" customFormat="1" ht="31.5" customHeight="1" x14ac:dyDescent="0.25">
      <c r="A50" s="49">
        <v>39</v>
      </c>
      <c r="B50" s="50">
        <v>39200000</v>
      </c>
      <c r="C50" s="50" t="s">
        <v>44</v>
      </c>
      <c r="D50" s="11">
        <v>9900</v>
      </c>
      <c r="E50" s="49" t="s">
        <v>16</v>
      </c>
      <c r="F50" s="12" t="s">
        <v>17</v>
      </c>
      <c r="G50" s="12" t="s">
        <v>18</v>
      </c>
      <c r="H50" s="4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5" s="58" customFormat="1" ht="37.5" customHeight="1" x14ac:dyDescent="0.25">
      <c r="A51" s="49">
        <v>40</v>
      </c>
      <c r="B51" s="49">
        <v>39500000</v>
      </c>
      <c r="C51" s="49" t="s">
        <v>100</v>
      </c>
      <c r="D51" s="11">
        <v>6700</v>
      </c>
      <c r="E51" s="49" t="s">
        <v>16</v>
      </c>
      <c r="F51" s="12" t="s">
        <v>17</v>
      </c>
      <c r="G51" s="12" t="s">
        <v>18</v>
      </c>
      <c r="H51" s="4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5" s="1" customFormat="1" ht="33.75" customHeight="1" x14ac:dyDescent="0.25">
      <c r="A52" s="49">
        <v>41</v>
      </c>
      <c r="B52" s="50">
        <v>39700000</v>
      </c>
      <c r="C52" s="50" t="s">
        <v>101</v>
      </c>
      <c r="D52" s="11">
        <v>9900</v>
      </c>
      <c r="E52" s="49" t="s">
        <v>16</v>
      </c>
      <c r="F52" s="12" t="s">
        <v>17</v>
      </c>
      <c r="G52" s="12" t="s">
        <v>18</v>
      </c>
      <c r="H52" s="49"/>
    </row>
    <row r="53" spans="1:115" s="1" customFormat="1" ht="33.75" customHeight="1" x14ac:dyDescent="0.25">
      <c r="A53" s="49">
        <v>42</v>
      </c>
      <c r="B53" s="49">
        <v>39800000</v>
      </c>
      <c r="C53" s="49" t="s">
        <v>122</v>
      </c>
      <c r="D53" s="11">
        <v>1000</v>
      </c>
      <c r="E53" s="49" t="s">
        <v>16</v>
      </c>
      <c r="F53" s="12" t="s">
        <v>17</v>
      </c>
      <c r="G53" s="12" t="s">
        <v>18</v>
      </c>
      <c r="H53" s="17"/>
    </row>
    <row r="54" spans="1:115" s="1" customFormat="1" ht="32.25" customHeight="1" x14ac:dyDescent="0.25">
      <c r="A54" s="49">
        <v>43</v>
      </c>
      <c r="B54" s="49">
        <v>41100000</v>
      </c>
      <c r="C54" s="49" t="s">
        <v>102</v>
      </c>
      <c r="D54" s="11">
        <v>2000</v>
      </c>
      <c r="E54" s="49" t="s">
        <v>16</v>
      </c>
      <c r="F54" s="12" t="s">
        <v>17</v>
      </c>
      <c r="G54" s="12" t="s">
        <v>18</v>
      </c>
      <c r="H54" s="13"/>
    </row>
    <row r="55" spans="1:115" s="1" customFormat="1" ht="34.5" customHeight="1" x14ac:dyDescent="0.25">
      <c r="A55" s="49">
        <v>44</v>
      </c>
      <c r="B55" s="50">
        <v>42100000</v>
      </c>
      <c r="C55" s="50" t="s">
        <v>45</v>
      </c>
      <c r="D55" s="11">
        <v>2000</v>
      </c>
      <c r="E55" s="49" t="s">
        <v>16</v>
      </c>
      <c r="F55" s="12" t="s">
        <v>17</v>
      </c>
      <c r="G55" s="12" t="s">
        <v>18</v>
      </c>
      <c r="H55" s="13"/>
    </row>
    <row r="56" spans="1:115" s="1" customFormat="1" ht="35.25" customHeight="1" x14ac:dyDescent="0.25">
      <c r="A56" s="49">
        <v>45</v>
      </c>
      <c r="B56" s="49">
        <v>42400000</v>
      </c>
      <c r="C56" s="49" t="s">
        <v>103</v>
      </c>
      <c r="D56" s="11">
        <v>3000</v>
      </c>
      <c r="E56" s="49" t="s">
        <v>16</v>
      </c>
      <c r="F56" s="12" t="s">
        <v>17</v>
      </c>
      <c r="G56" s="12" t="s">
        <v>18</v>
      </c>
      <c r="H56" s="13"/>
    </row>
    <row r="57" spans="1:115" s="58" customFormat="1" ht="33.75" customHeight="1" x14ac:dyDescent="0.25">
      <c r="A57" s="49">
        <v>46</v>
      </c>
      <c r="B57" s="49">
        <v>42500000</v>
      </c>
      <c r="C57" s="49" t="s">
        <v>132</v>
      </c>
      <c r="D57" s="14">
        <f>70000-9600</f>
        <v>60400</v>
      </c>
      <c r="E57" s="49" t="s">
        <v>28</v>
      </c>
      <c r="F57" s="12" t="s">
        <v>17</v>
      </c>
      <c r="G57" s="12" t="s">
        <v>18</v>
      </c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5" s="58" customFormat="1" ht="34.5" customHeight="1" x14ac:dyDescent="0.25">
      <c r="A58" s="49">
        <v>47</v>
      </c>
      <c r="B58" s="49">
        <v>42600000</v>
      </c>
      <c r="C58" s="49" t="s">
        <v>83</v>
      </c>
      <c r="D58" s="11">
        <v>9900</v>
      </c>
      <c r="E58" s="49" t="s">
        <v>16</v>
      </c>
      <c r="F58" s="12" t="s">
        <v>17</v>
      </c>
      <c r="G58" s="12" t="s">
        <v>18</v>
      </c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5" s="1" customFormat="1" ht="32.25" customHeight="1" x14ac:dyDescent="0.25">
      <c r="A59" s="49">
        <v>48</v>
      </c>
      <c r="B59" s="50">
        <v>42900000</v>
      </c>
      <c r="C59" s="50" t="s">
        <v>46</v>
      </c>
      <c r="D59" s="11">
        <v>1000</v>
      </c>
      <c r="E59" s="49" t="s">
        <v>16</v>
      </c>
      <c r="F59" s="12" t="s">
        <v>17</v>
      </c>
      <c r="G59" s="12" t="s">
        <v>18</v>
      </c>
      <c r="H59" s="13"/>
    </row>
    <row r="60" spans="1:115" s="58" customFormat="1" ht="33.75" customHeight="1" x14ac:dyDescent="0.25">
      <c r="A60" s="49">
        <v>49</v>
      </c>
      <c r="B60" s="49">
        <v>43800000</v>
      </c>
      <c r="C60" s="49" t="s">
        <v>104</v>
      </c>
      <c r="D60" s="14">
        <f>400000-9990</f>
        <v>390010</v>
      </c>
      <c r="E60" s="49" t="s">
        <v>28</v>
      </c>
      <c r="F60" s="12" t="s">
        <v>17</v>
      </c>
      <c r="G60" s="12" t="s">
        <v>18</v>
      </c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</row>
    <row r="61" spans="1:115" s="58" customFormat="1" ht="33" customHeight="1" x14ac:dyDescent="0.25">
      <c r="A61" s="49">
        <v>50</v>
      </c>
      <c r="B61" s="49">
        <v>44100000</v>
      </c>
      <c r="C61" s="49" t="s">
        <v>105</v>
      </c>
      <c r="D61" s="11">
        <v>9000</v>
      </c>
      <c r="E61" s="49" t="s">
        <v>16</v>
      </c>
      <c r="F61" s="12" t="s">
        <v>17</v>
      </c>
      <c r="G61" s="12" t="s">
        <v>18</v>
      </c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</row>
    <row r="62" spans="1:115" s="58" customFormat="1" ht="33" customHeight="1" x14ac:dyDescent="0.25">
      <c r="A62" s="49">
        <v>51</v>
      </c>
      <c r="B62" s="49">
        <v>44300000</v>
      </c>
      <c r="C62" s="49" t="s">
        <v>133</v>
      </c>
      <c r="D62" s="11">
        <f>50000-19273</f>
        <v>30727</v>
      </c>
      <c r="E62" s="49" t="s">
        <v>28</v>
      </c>
      <c r="F62" s="12" t="s">
        <v>17</v>
      </c>
      <c r="G62" s="12" t="s">
        <v>18</v>
      </c>
      <c r="H62" s="4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</row>
    <row r="63" spans="1:115" s="58" customFormat="1" ht="31.5" customHeight="1" x14ac:dyDescent="0.25">
      <c r="A63" s="49">
        <v>52</v>
      </c>
      <c r="B63" s="50">
        <v>44400000</v>
      </c>
      <c r="C63" s="50" t="s">
        <v>48</v>
      </c>
      <c r="D63" s="11">
        <v>300000</v>
      </c>
      <c r="E63" s="49" t="s">
        <v>28</v>
      </c>
      <c r="F63" s="12" t="s">
        <v>17</v>
      </c>
      <c r="G63" s="12" t="s">
        <v>18</v>
      </c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</row>
    <row r="64" spans="1:115" s="60" customFormat="1" ht="36.75" customHeight="1" x14ac:dyDescent="0.25">
      <c r="A64" s="49">
        <v>53</v>
      </c>
      <c r="B64" s="30">
        <v>44500000</v>
      </c>
      <c r="C64" s="49" t="s">
        <v>107</v>
      </c>
      <c r="D64" s="11">
        <f>59000+26103</f>
        <v>85103</v>
      </c>
      <c r="E64" s="49" t="s">
        <v>28</v>
      </c>
      <c r="F64" s="12" t="s">
        <v>17</v>
      </c>
      <c r="G64" s="12" t="s">
        <v>18</v>
      </c>
      <c r="H64" s="4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</row>
    <row r="65" spans="1:115" s="58" customFormat="1" ht="30" customHeight="1" x14ac:dyDescent="0.25">
      <c r="A65" s="49">
        <v>54</v>
      </c>
      <c r="B65" s="49">
        <v>44800000</v>
      </c>
      <c r="C65" s="49" t="s">
        <v>108</v>
      </c>
      <c r="D65" s="11">
        <v>9000</v>
      </c>
      <c r="E65" s="49" t="s">
        <v>16</v>
      </c>
      <c r="F65" s="12" t="s">
        <v>17</v>
      </c>
      <c r="G65" s="12" t="s">
        <v>18</v>
      </c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</row>
    <row r="66" spans="1:115" s="58" customFormat="1" ht="33.75" customHeight="1" x14ac:dyDescent="0.25">
      <c r="A66" s="49">
        <v>55</v>
      </c>
      <c r="B66" s="49">
        <v>45200000</v>
      </c>
      <c r="C66" s="49" t="s">
        <v>49</v>
      </c>
      <c r="D66" s="14">
        <f>1000000+153000</f>
        <v>1153000</v>
      </c>
      <c r="E66" s="49" t="s">
        <v>28</v>
      </c>
      <c r="F66" s="12" t="s">
        <v>17</v>
      </c>
      <c r="G66" s="12" t="s">
        <v>18</v>
      </c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</row>
    <row r="67" spans="1:115" s="60" customFormat="1" ht="31.5" customHeight="1" x14ac:dyDescent="0.25">
      <c r="A67" s="49">
        <v>56</v>
      </c>
      <c r="B67" s="49">
        <v>45400000</v>
      </c>
      <c r="C67" s="49" t="s">
        <v>51</v>
      </c>
      <c r="D67" s="14">
        <f>890010-145440</f>
        <v>744570</v>
      </c>
      <c r="E67" s="49" t="s">
        <v>28</v>
      </c>
      <c r="F67" s="12" t="s">
        <v>17</v>
      </c>
      <c r="G67" s="12" t="s">
        <v>18</v>
      </c>
      <c r="H67" s="4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</row>
    <row r="68" spans="1:115" s="60" customFormat="1" ht="36.75" customHeight="1" x14ac:dyDescent="0.25">
      <c r="A68" s="49">
        <v>57</v>
      </c>
      <c r="B68" s="30">
        <v>48400000</v>
      </c>
      <c r="C68" s="49" t="s">
        <v>109</v>
      </c>
      <c r="D68" s="31">
        <v>25000</v>
      </c>
      <c r="E68" s="49" t="s">
        <v>16</v>
      </c>
      <c r="F68" s="12" t="s">
        <v>17</v>
      </c>
      <c r="G68" s="12" t="s">
        <v>18</v>
      </c>
      <c r="H68" s="13" t="s">
        <v>64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</row>
    <row r="69" spans="1:115" s="58" customFormat="1" ht="31.5" customHeight="1" x14ac:dyDescent="0.25">
      <c r="A69" s="49">
        <v>58</v>
      </c>
      <c r="B69" s="105">
        <v>50100000</v>
      </c>
      <c r="C69" s="105" t="s">
        <v>55</v>
      </c>
      <c r="D69" s="11">
        <f>30825+27335</f>
        <v>58160</v>
      </c>
      <c r="E69" s="49" t="s">
        <v>22</v>
      </c>
      <c r="F69" s="12" t="s">
        <v>17</v>
      </c>
      <c r="G69" s="12" t="s">
        <v>18</v>
      </c>
      <c r="H69" s="13" t="s">
        <v>23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</row>
    <row r="70" spans="1:115" s="58" customFormat="1" ht="37.5" customHeight="1" x14ac:dyDescent="0.25">
      <c r="A70" s="49">
        <v>59</v>
      </c>
      <c r="B70" s="105"/>
      <c r="C70" s="105"/>
      <c r="D70" s="11">
        <f>715000</f>
        <v>715000</v>
      </c>
      <c r="E70" s="49" t="s">
        <v>28</v>
      </c>
      <c r="F70" s="12" t="s">
        <v>17</v>
      </c>
      <c r="G70" s="12" t="s">
        <v>18</v>
      </c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</row>
    <row r="71" spans="1:115" s="58" customFormat="1" ht="34.5" customHeight="1" x14ac:dyDescent="0.25">
      <c r="A71" s="49">
        <v>60</v>
      </c>
      <c r="B71" s="105"/>
      <c r="C71" s="105"/>
      <c r="D71" s="11">
        <f>173000+27000</f>
        <v>200000</v>
      </c>
      <c r="E71" s="49" t="s">
        <v>16</v>
      </c>
      <c r="F71" s="12" t="s">
        <v>17</v>
      </c>
      <c r="G71" s="12" t="s">
        <v>18</v>
      </c>
      <c r="H71" s="13" t="s">
        <v>56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</row>
    <row r="72" spans="1:115" s="1" customFormat="1" ht="49.5" customHeight="1" x14ac:dyDescent="0.25">
      <c r="A72" s="49">
        <v>61</v>
      </c>
      <c r="B72" s="49">
        <v>50500000</v>
      </c>
      <c r="C72" s="49" t="s">
        <v>110</v>
      </c>
      <c r="D72" s="11">
        <v>2500</v>
      </c>
      <c r="E72" s="49" t="s">
        <v>16</v>
      </c>
      <c r="F72" s="12" t="s">
        <v>17</v>
      </c>
      <c r="G72" s="12" t="s">
        <v>18</v>
      </c>
      <c r="H72" s="13"/>
    </row>
    <row r="73" spans="1:115" s="1" customFormat="1" ht="39" customHeight="1" x14ac:dyDescent="0.25">
      <c r="A73" s="49">
        <v>62</v>
      </c>
      <c r="B73" s="49">
        <v>50700000</v>
      </c>
      <c r="C73" s="49" t="s">
        <v>58</v>
      </c>
      <c r="D73" s="11">
        <v>5000</v>
      </c>
      <c r="E73" s="49" t="s">
        <v>16</v>
      </c>
      <c r="F73" s="12" t="s">
        <v>17</v>
      </c>
      <c r="G73" s="12" t="s">
        <v>18</v>
      </c>
      <c r="H73" s="13"/>
    </row>
    <row r="74" spans="1:115" s="47" customFormat="1" ht="31.5" customHeight="1" x14ac:dyDescent="0.25">
      <c r="A74" s="49">
        <v>63</v>
      </c>
      <c r="B74" s="85">
        <v>55300000</v>
      </c>
      <c r="C74" s="85" t="s">
        <v>59</v>
      </c>
      <c r="D74" s="11">
        <v>30000</v>
      </c>
      <c r="E74" s="49" t="s">
        <v>16</v>
      </c>
      <c r="F74" s="12" t="s">
        <v>17</v>
      </c>
      <c r="G74" s="12" t="s">
        <v>18</v>
      </c>
      <c r="H74" s="13" t="s">
        <v>19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</row>
    <row r="75" spans="1:115" s="47" customFormat="1" ht="33.75" customHeight="1" x14ac:dyDescent="0.25">
      <c r="A75" s="49">
        <v>64</v>
      </c>
      <c r="B75" s="86"/>
      <c r="C75" s="86"/>
      <c r="D75" s="11">
        <v>9900</v>
      </c>
      <c r="E75" s="49" t="s">
        <v>16</v>
      </c>
      <c r="F75" s="12" t="s">
        <v>17</v>
      </c>
      <c r="G75" s="12" t="s">
        <v>18</v>
      </c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</row>
    <row r="76" spans="1:115" s="58" customFormat="1" ht="37.5" customHeight="1" x14ac:dyDescent="0.25">
      <c r="A76" s="49">
        <v>65</v>
      </c>
      <c r="B76" s="49">
        <v>60100000</v>
      </c>
      <c r="C76" s="49" t="s">
        <v>116</v>
      </c>
      <c r="D76" s="11">
        <v>9900</v>
      </c>
      <c r="E76" s="49" t="s">
        <v>16</v>
      </c>
      <c r="F76" s="12" t="s">
        <v>17</v>
      </c>
      <c r="G76" s="12" t="s">
        <v>18</v>
      </c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</row>
    <row r="77" spans="1:115" s="58" customFormat="1" ht="36.75" customHeight="1" x14ac:dyDescent="0.25">
      <c r="A77" s="49">
        <v>66</v>
      </c>
      <c r="B77" s="49">
        <v>63100000</v>
      </c>
      <c r="C77" s="49" t="s">
        <v>60</v>
      </c>
      <c r="D77" s="11">
        <v>9900</v>
      </c>
      <c r="E77" s="49" t="s">
        <v>16</v>
      </c>
      <c r="F77" s="12" t="s">
        <v>17</v>
      </c>
      <c r="G77" s="12" t="s">
        <v>18</v>
      </c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</row>
    <row r="78" spans="1:115" s="62" customFormat="1" ht="39" customHeight="1" x14ac:dyDescent="0.25">
      <c r="A78" s="49">
        <v>67</v>
      </c>
      <c r="B78" s="85">
        <v>63700000</v>
      </c>
      <c r="C78" s="85" t="s">
        <v>61</v>
      </c>
      <c r="D78" s="11">
        <v>2000</v>
      </c>
      <c r="E78" s="49" t="s">
        <v>16</v>
      </c>
      <c r="F78" s="12" t="s">
        <v>17</v>
      </c>
      <c r="G78" s="12" t="s">
        <v>18</v>
      </c>
      <c r="H78" s="13" t="s">
        <v>54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</row>
    <row r="79" spans="1:115" s="62" customFormat="1" ht="39" customHeight="1" x14ac:dyDescent="0.25">
      <c r="A79" s="49">
        <v>68</v>
      </c>
      <c r="B79" s="86"/>
      <c r="C79" s="86"/>
      <c r="D79" s="11">
        <v>80000</v>
      </c>
      <c r="E79" s="49" t="s">
        <v>28</v>
      </c>
      <c r="F79" s="12" t="s">
        <v>17</v>
      </c>
      <c r="G79" s="12" t="s">
        <v>18</v>
      </c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</row>
    <row r="80" spans="1:115" s="1" customFormat="1" ht="39" customHeight="1" x14ac:dyDescent="0.25">
      <c r="A80" s="49">
        <v>69</v>
      </c>
      <c r="B80" s="49">
        <v>65100000</v>
      </c>
      <c r="C80" s="49" t="s">
        <v>134</v>
      </c>
      <c r="D80" s="11">
        <v>2400</v>
      </c>
      <c r="E80" s="49" t="s">
        <v>16</v>
      </c>
      <c r="F80" s="12" t="s">
        <v>17</v>
      </c>
      <c r="G80" s="12" t="s">
        <v>18</v>
      </c>
      <c r="H80" s="13"/>
    </row>
    <row r="81" spans="1:115" s="1" customFormat="1" ht="35.25" customHeight="1" x14ac:dyDescent="0.25">
      <c r="A81" s="49">
        <v>70</v>
      </c>
      <c r="B81" s="50">
        <v>66500000</v>
      </c>
      <c r="C81" s="50" t="s">
        <v>66</v>
      </c>
      <c r="D81" s="40">
        <v>300000</v>
      </c>
      <c r="E81" s="49" t="s">
        <v>22</v>
      </c>
      <c r="F81" s="12" t="s">
        <v>17</v>
      </c>
      <c r="G81" s="12" t="s">
        <v>18</v>
      </c>
      <c r="H81" s="13" t="s">
        <v>23</v>
      </c>
    </row>
    <row r="82" spans="1:115" s="58" customFormat="1" ht="39" customHeight="1" x14ac:dyDescent="0.25">
      <c r="A82" s="49">
        <v>71</v>
      </c>
      <c r="B82" s="49">
        <v>71600000</v>
      </c>
      <c r="C82" s="49" t="s">
        <v>111</v>
      </c>
      <c r="D82" s="11">
        <v>9500</v>
      </c>
      <c r="E82" s="49" t="s">
        <v>16</v>
      </c>
      <c r="F82" s="12" t="s">
        <v>17</v>
      </c>
      <c r="G82" s="12" t="s">
        <v>18</v>
      </c>
      <c r="H82" s="13" t="s">
        <v>54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</row>
    <row r="83" spans="1:115" s="58" customFormat="1" ht="38.25" customHeight="1" x14ac:dyDescent="0.25">
      <c r="A83" s="49">
        <v>72</v>
      </c>
      <c r="B83" s="50">
        <v>72200000</v>
      </c>
      <c r="C83" s="50" t="s">
        <v>67</v>
      </c>
      <c r="D83" s="11">
        <v>9900</v>
      </c>
      <c r="E83" s="49" t="s">
        <v>16</v>
      </c>
      <c r="F83" s="12" t="s">
        <v>17</v>
      </c>
      <c r="G83" s="12" t="s">
        <v>18</v>
      </c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</row>
    <row r="84" spans="1:115" s="1" customFormat="1" ht="39" customHeight="1" x14ac:dyDescent="0.25">
      <c r="A84" s="49">
        <v>73</v>
      </c>
      <c r="B84" s="50">
        <v>72400000</v>
      </c>
      <c r="C84" s="50" t="s">
        <v>69</v>
      </c>
      <c r="D84" s="11">
        <v>500</v>
      </c>
      <c r="E84" s="49" t="s">
        <v>70</v>
      </c>
      <c r="F84" s="12" t="s">
        <v>17</v>
      </c>
      <c r="G84" s="12" t="s">
        <v>18</v>
      </c>
      <c r="H84" s="13"/>
    </row>
    <row r="85" spans="1:115" s="58" customFormat="1" ht="31.5" customHeight="1" x14ac:dyDescent="0.25">
      <c r="A85" s="49">
        <v>74</v>
      </c>
      <c r="B85" s="49">
        <v>75100000</v>
      </c>
      <c r="C85" s="49" t="s">
        <v>71</v>
      </c>
      <c r="D85" s="11">
        <v>10000</v>
      </c>
      <c r="E85" s="49" t="s">
        <v>16</v>
      </c>
      <c r="F85" s="12" t="s">
        <v>17</v>
      </c>
      <c r="G85" s="12" t="s">
        <v>18</v>
      </c>
      <c r="H85" s="13" t="s">
        <v>54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</row>
    <row r="86" spans="1:115" s="1" customFormat="1" ht="35.25" customHeight="1" x14ac:dyDescent="0.25">
      <c r="A86" s="49">
        <v>75</v>
      </c>
      <c r="B86" s="49">
        <v>76400000</v>
      </c>
      <c r="C86" s="49" t="s">
        <v>123</v>
      </c>
      <c r="D86" s="14">
        <f>9990-390</f>
        <v>9600</v>
      </c>
      <c r="E86" s="49" t="s">
        <v>16</v>
      </c>
      <c r="F86" s="12" t="s">
        <v>17</v>
      </c>
      <c r="G86" s="12" t="s">
        <v>18</v>
      </c>
      <c r="H86" s="13"/>
    </row>
    <row r="87" spans="1:115" s="58" customFormat="1" ht="51" customHeight="1" x14ac:dyDescent="0.25">
      <c r="A87" s="49">
        <v>76</v>
      </c>
      <c r="B87" s="49">
        <v>77200000</v>
      </c>
      <c r="C87" s="49" t="s">
        <v>72</v>
      </c>
      <c r="D87" s="11">
        <f>14243000-191452</f>
        <v>14051548</v>
      </c>
      <c r="E87" s="49" t="s">
        <v>28</v>
      </c>
      <c r="F87" s="12" t="s">
        <v>17</v>
      </c>
      <c r="G87" s="12" t="s">
        <v>18</v>
      </c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</row>
    <row r="88" spans="1:115" s="58" customFormat="1" ht="33.75" customHeight="1" x14ac:dyDescent="0.25">
      <c r="A88" s="49">
        <v>77</v>
      </c>
      <c r="B88" s="49">
        <v>77300000</v>
      </c>
      <c r="C88" s="49" t="s">
        <v>124</v>
      </c>
      <c r="D88" s="11">
        <v>4387000</v>
      </c>
      <c r="E88" s="49" t="s">
        <v>28</v>
      </c>
      <c r="F88" s="12" t="s">
        <v>17</v>
      </c>
      <c r="G88" s="12" t="s">
        <v>18</v>
      </c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</row>
    <row r="89" spans="1:115" s="1" customFormat="1" ht="33" customHeight="1" x14ac:dyDescent="0.25">
      <c r="A89" s="49">
        <v>78</v>
      </c>
      <c r="B89" s="49">
        <v>79300000</v>
      </c>
      <c r="C89" s="49" t="s">
        <v>112</v>
      </c>
      <c r="D89" s="11">
        <v>9000</v>
      </c>
      <c r="E89" s="49" t="s">
        <v>70</v>
      </c>
      <c r="F89" s="12" t="s">
        <v>17</v>
      </c>
      <c r="G89" s="12" t="s">
        <v>18</v>
      </c>
      <c r="H89" s="13"/>
    </row>
    <row r="90" spans="1:115" s="1" customFormat="1" ht="33" customHeight="1" x14ac:dyDescent="0.25">
      <c r="A90" s="49">
        <v>79</v>
      </c>
      <c r="B90" s="49">
        <v>79400000</v>
      </c>
      <c r="C90" s="49" t="s">
        <v>113</v>
      </c>
      <c r="D90" s="11">
        <v>9000</v>
      </c>
      <c r="E90" s="49" t="s">
        <v>70</v>
      </c>
      <c r="F90" s="12" t="s">
        <v>17</v>
      </c>
      <c r="G90" s="12" t="s">
        <v>18</v>
      </c>
      <c r="H90" s="13"/>
    </row>
    <row r="91" spans="1:115" s="58" customFormat="1" ht="30" customHeight="1" x14ac:dyDescent="0.25">
      <c r="A91" s="49">
        <v>80</v>
      </c>
      <c r="B91" s="49">
        <v>79500000</v>
      </c>
      <c r="C91" s="49" t="s">
        <v>73</v>
      </c>
      <c r="D91" s="11">
        <v>5560</v>
      </c>
      <c r="E91" s="49" t="s">
        <v>16</v>
      </c>
      <c r="F91" s="12" t="s">
        <v>17</v>
      </c>
      <c r="G91" s="12" t="s">
        <v>18</v>
      </c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</row>
    <row r="92" spans="1:115" s="1" customFormat="1" ht="40.5" customHeight="1" x14ac:dyDescent="0.25">
      <c r="A92" s="49">
        <v>81</v>
      </c>
      <c r="B92" s="85">
        <v>79900000</v>
      </c>
      <c r="C92" s="85" t="s">
        <v>75</v>
      </c>
      <c r="D92" s="11">
        <f>5000</f>
        <v>5000</v>
      </c>
      <c r="E92" s="49" t="s">
        <v>16</v>
      </c>
      <c r="F92" s="12" t="s">
        <v>17</v>
      </c>
      <c r="G92" s="12" t="s">
        <v>18</v>
      </c>
      <c r="H92" s="13" t="s">
        <v>54</v>
      </c>
    </row>
    <row r="93" spans="1:115" s="1" customFormat="1" ht="40.5" customHeight="1" x14ac:dyDescent="0.25">
      <c r="A93" s="49">
        <v>82</v>
      </c>
      <c r="B93" s="86"/>
      <c r="C93" s="86"/>
      <c r="D93" s="11">
        <v>9990</v>
      </c>
      <c r="E93" s="49" t="s">
        <v>16</v>
      </c>
      <c r="F93" s="12" t="s">
        <v>17</v>
      </c>
      <c r="G93" s="12" t="s">
        <v>18</v>
      </c>
      <c r="H93" s="13"/>
    </row>
    <row r="94" spans="1:115" s="58" customFormat="1" ht="33" customHeight="1" x14ac:dyDescent="0.25">
      <c r="A94" s="49">
        <v>83</v>
      </c>
      <c r="B94" s="49">
        <v>80500000</v>
      </c>
      <c r="C94" s="49" t="s">
        <v>114</v>
      </c>
      <c r="D94" s="11">
        <v>9900</v>
      </c>
      <c r="E94" s="49" t="s">
        <v>16</v>
      </c>
      <c r="F94" s="12" t="s">
        <v>17</v>
      </c>
      <c r="G94" s="12" t="s">
        <v>18</v>
      </c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</row>
    <row r="95" spans="1:115" s="58" customFormat="1" ht="34.5" customHeight="1" x14ac:dyDescent="0.25">
      <c r="A95" s="49">
        <v>84</v>
      </c>
      <c r="B95" s="49">
        <v>90400000</v>
      </c>
      <c r="C95" s="49" t="s">
        <v>125</v>
      </c>
      <c r="D95" s="11">
        <v>9000</v>
      </c>
      <c r="E95" s="49" t="s">
        <v>16</v>
      </c>
      <c r="F95" s="12" t="s">
        <v>17</v>
      </c>
      <c r="G95" s="12" t="s">
        <v>18</v>
      </c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</row>
    <row r="96" spans="1:115" s="58" customFormat="1" ht="36" customHeight="1" x14ac:dyDescent="0.25">
      <c r="A96" s="49">
        <v>85</v>
      </c>
      <c r="B96" s="49">
        <v>90900000</v>
      </c>
      <c r="C96" s="49" t="s">
        <v>76</v>
      </c>
      <c r="D96" s="11">
        <v>50000</v>
      </c>
      <c r="E96" s="49" t="s">
        <v>28</v>
      </c>
      <c r="F96" s="12" t="s">
        <v>17</v>
      </c>
      <c r="G96" s="12" t="s">
        <v>18</v>
      </c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</row>
    <row r="97" spans="1:115" s="58" customFormat="1" ht="35.25" customHeight="1" x14ac:dyDescent="0.25">
      <c r="A97" s="49">
        <v>86</v>
      </c>
      <c r="B97" s="49">
        <v>92100000</v>
      </c>
      <c r="C97" s="49" t="s">
        <v>135</v>
      </c>
      <c r="D97" s="11">
        <v>9900</v>
      </c>
      <c r="E97" s="49" t="s">
        <v>16</v>
      </c>
      <c r="F97" s="12" t="s">
        <v>17</v>
      </c>
      <c r="G97" s="12" t="s">
        <v>18</v>
      </c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</row>
    <row r="98" spans="1:115" s="1" customFormat="1" ht="36" customHeight="1" x14ac:dyDescent="0.25">
      <c r="A98" s="49">
        <v>87</v>
      </c>
      <c r="B98" s="50">
        <v>92200000</v>
      </c>
      <c r="C98" s="50" t="s">
        <v>77</v>
      </c>
      <c r="D98" s="11">
        <v>85000</v>
      </c>
      <c r="E98" s="49" t="s">
        <v>22</v>
      </c>
      <c r="F98" s="12" t="s">
        <v>17</v>
      </c>
      <c r="G98" s="12" t="s">
        <v>18</v>
      </c>
      <c r="H98" s="13" t="s">
        <v>23</v>
      </c>
    </row>
    <row r="99" spans="1:115" s="58" customFormat="1" ht="37.5" customHeight="1" x14ac:dyDescent="0.25">
      <c r="A99" s="49">
        <v>88</v>
      </c>
      <c r="B99" s="49">
        <v>92500000</v>
      </c>
      <c r="C99" s="49" t="s">
        <v>79</v>
      </c>
      <c r="D99" s="11">
        <v>40100</v>
      </c>
      <c r="E99" s="49" t="s">
        <v>16</v>
      </c>
      <c r="F99" s="12" t="s">
        <v>17</v>
      </c>
      <c r="G99" s="12" t="s">
        <v>18</v>
      </c>
      <c r="H99" s="13" t="s">
        <v>54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</row>
    <row r="100" spans="1:115" s="1" customFormat="1" ht="15.75" x14ac:dyDescent="0.25">
      <c r="A100" s="47"/>
      <c r="B100" s="47"/>
      <c r="C100" s="45"/>
      <c r="D100" s="32"/>
      <c r="E100" s="21"/>
      <c r="F100" s="26"/>
      <c r="G100" s="21"/>
    </row>
    <row r="101" spans="1:115" ht="17.25" customHeight="1" x14ac:dyDescent="0.25">
      <c r="A101" s="1"/>
      <c r="B101" s="33"/>
      <c r="C101" s="21"/>
      <c r="D101" s="34"/>
      <c r="E101" s="47"/>
      <c r="F101" s="25"/>
      <c r="G101" s="47"/>
      <c r="H101" s="63"/>
    </row>
    <row r="102" spans="1:115" ht="27.75" customHeight="1" x14ac:dyDescent="0.25">
      <c r="A102" s="1"/>
      <c r="B102" s="103" t="s">
        <v>115</v>
      </c>
      <c r="C102" s="103"/>
      <c r="H102" s="63"/>
    </row>
    <row r="103" spans="1:115" ht="13.5" customHeight="1" x14ac:dyDescent="0.25">
      <c r="A103" s="1"/>
      <c r="B103" s="1"/>
      <c r="D103" s="23"/>
      <c r="E103" s="104" t="s">
        <v>81</v>
      </c>
      <c r="F103" s="104"/>
      <c r="H103" s="63"/>
    </row>
    <row r="104" spans="1:115" ht="20.25" customHeight="1" x14ac:dyDescent="0.25">
      <c r="A104" s="1"/>
      <c r="B104" s="1"/>
      <c r="H104" s="63"/>
    </row>
    <row r="105" spans="1:115" x14ac:dyDescent="0.25">
      <c r="B105" s="1"/>
    </row>
    <row r="106" spans="1:115" x14ac:dyDescent="0.25">
      <c r="A106" s="1"/>
      <c r="B106" s="108"/>
      <c r="C106" s="108"/>
      <c r="D106" s="52"/>
    </row>
    <row r="107" spans="1:115" ht="13.5" customHeight="1" x14ac:dyDescent="0.25">
      <c r="A107" s="1"/>
      <c r="B107" s="103" t="s">
        <v>82</v>
      </c>
      <c r="C107" s="103"/>
      <c r="D107" s="48"/>
    </row>
    <row r="108" spans="1:115" x14ac:dyDescent="0.25">
      <c r="A108" s="1"/>
      <c r="B108" s="1"/>
      <c r="E108" s="104" t="s">
        <v>81</v>
      </c>
      <c r="F108" s="104"/>
    </row>
    <row r="109" spans="1:115" ht="16.5" customHeight="1" x14ac:dyDescent="0.25">
      <c r="A109" s="1"/>
      <c r="B109" s="1"/>
    </row>
    <row r="110" spans="1:115" x14ac:dyDescent="0.25">
      <c r="A110" s="1"/>
    </row>
    <row r="113" spans="2:5" x14ac:dyDescent="0.25">
      <c r="B113" s="108"/>
      <c r="C113" s="108"/>
      <c r="D113" s="52"/>
    </row>
    <row r="120" spans="2:5" x14ac:dyDescent="0.25">
      <c r="C120" s="51"/>
    </row>
    <row r="121" spans="2:5" x14ac:dyDescent="0.25">
      <c r="C121" s="51"/>
      <c r="E121" s="51"/>
    </row>
    <row r="122" spans="2:5" ht="19.5" customHeight="1" x14ac:dyDescent="0.25">
      <c r="C122" s="51"/>
    </row>
    <row r="124" spans="2:5" ht="24.75" customHeight="1" x14ac:dyDescent="0.25">
      <c r="C124" s="21"/>
    </row>
    <row r="125" spans="2:5" ht="22.5" customHeight="1" x14ac:dyDescent="0.25"/>
    <row r="126" spans="2:5" x14ac:dyDescent="0.25">
      <c r="C126" s="24"/>
    </row>
  </sheetData>
  <sheetProtection algorithmName="SHA-512" hashValue="x14GAQMaQiLdieDrtLKjklKyxaPMj+EoD7g6Zk1DMs0Ovh/fETNNG4Ec5WbsqtRBGr+IYq9L17ddgYJg3IctKw==" saltValue="U9zy3CNWyWAnX88ycKBpww==" spinCount="100000" sheet="1" objects="1" scenarios="1"/>
  <mergeCells count="29">
    <mergeCell ref="E108:F108"/>
    <mergeCell ref="B113:C113"/>
    <mergeCell ref="B92:B93"/>
    <mergeCell ref="C92:C93"/>
    <mergeCell ref="B102:C102"/>
    <mergeCell ref="E103:F103"/>
    <mergeCell ref="B107:C107"/>
    <mergeCell ref="B106:C106"/>
    <mergeCell ref="B69:B71"/>
    <mergeCell ref="C69:C71"/>
    <mergeCell ref="B74:B75"/>
    <mergeCell ref="C74:C75"/>
    <mergeCell ref="B78:B79"/>
    <mergeCell ref="C78:C79"/>
    <mergeCell ref="C3:G3"/>
    <mergeCell ref="A4:E5"/>
    <mergeCell ref="F4:H4"/>
    <mergeCell ref="F5:H5"/>
    <mergeCell ref="A6:E6"/>
    <mergeCell ref="F6:H7"/>
    <mergeCell ref="A7:E7"/>
    <mergeCell ref="B45:B46"/>
    <mergeCell ref="C45:C46"/>
    <mergeCell ref="A8:H8"/>
    <mergeCell ref="A9:H9"/>
    <mergeCell ref="B21:B22"/>
    <mergeCell ref="C21:C22"/>
    <mergeCell ref="B33:B36"/>
    <mergeCell ref="C33:C36"/>
  </mergeCells>
  <pageMargins left="0.7" right="0.7" top="0.75" bottom="0.75" header="0.3" footer="0.3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D4EB-4A14-439A-8DD0-41AFF483ABE6}">
  <dimension ref="A2:O35"/>
  <sheetViews>
    <sheetView workbookViewId="0">
      <selection activeCell="L23" sqref="L23"/>
    </sheetView>
  </sheetViews>
  <sheetFormatPr defaultRowHeight="13.5" x14ac:dyDescent="0.25"/>
  <cols>
    <col min="1" max="1" width="3.85546875" style="66" customWidth="1"/>
    <col min="2" max="2" width="10" style="57" customWidth="1"/>
    <col min="3" max="3" width="53.7109375" style="1" customWidth="1"/>
    <col min="4" max="4" width="11.5703125" style="67" customWidth="1"/>
    <col min="5" max="5" width="10.42578125" style="1" customWidth="1"/>
    <col min="6" max="6" width="11.85546875" style="1" customWidth="1"/>
    <col min="7" max="7" width="12.42578125" style="1" customWidth="1"/>
    <col min="8" max="8" width="32" style="1" customWidth="1"/>
    <col min="9" max="12" width="8.28515625" style="57" customWidth="1"/>
    <col min="13" max="16384" width="9.140625" style="1"/>
  </cols>
  <sheetData>
    <row r="2" spans="1:12" x14ac:dyDescent="0.25">
      <c r="B2" s="1"/>
      <c r="H2" s="5" t="s">
        <v>140</v>
      </c>
    </row>
    <row r="3" spans="1:12" x14ac:dyDescent="0.25">
      <c r="B3" s="1"/>
      <c r="C3" s="87" t="s">
        <v>141</v>
      </c>
      <c r="D3" s="87"/>
      <c r="E3" s="87"/>
      <c r="F3" s="87"/>
      <c r="G3" s="87"/>
    </row>
    <row r="4" spans="1:12" x14ac:dyDescent="0.25">
      <c r="A4" s="80" t="s">
        <v>142</v>
      </c>
      <c r="B4" s="81"/>
      <c r="C4" s="81"/>
      <c r="D4" s="81"/>
      <c r="E4" s="82"/>
      <c r="F4" s="91" t="s">
        <v>1</v>
      </c>
      <c r="G4" s="92"/>
      <c r="H4" s="93"/>
    </row>
    <row r="5" spans="1:12" x14ac:dyDescent="0.25">
      <c r="A5" s="88"/>
      <c r="B5" s="89"/>
      <c r="C5" s="89"/>
      <c r="D5" s="89"/>
      <c r="E5" s="90"/>
      <c r="F5" s="94">
        <v>204578581</v>
      </c>
      <c r="G5" s="95"/>
      <c r="H5" s="96"/>
    </row>
    <row r="6" spans="1:12" x14ac:dyDescent="0.25">
      <c r="A6" s="80" t="s">
        <v>2</v>
      </c>
      <c r="B6" s="81"/>
      <c r="C6" s="81"/>
      <c r="D6" s="81"/>
      <c r="E6" s="82"/>
      <c r="F6" s="80" t="s">
        <v>143</v>
      </c>
      <c r="G6" s="97"/>
      <c r="H6" s="98"/>
      <c r="I6" s="25"/>
      <c r="J6" s="25"/>
      <c r="K6" s="25"/>
      <c r="L6" s="25"/>
    </row>
    <row r="7" spans="1:12" ht="32.25" customHeight="1" x14ac:dyDescent="0.25">
      <c r="A7" s="94" t="s">
        <v>4</v>
      </c>
      <c r="B7" s="95"/>
      <c r="C7" s="95"/>
      <c r="D7" s="95"/>
      <c r="E7" s="96"/>
      <c r="F7" s="99"/>
      <c r="G7" s="100"/>
      <c r="H7" s="101"/>
    </row>
    <row r="8" spans="1:12" x14ac:dyDescent="0.25">
      <c r="A8" s="80" t="s">
        <v>5</v>
      </c>
      <c r="B8" s="81"/>
      <c r="C8" s="81"/>
      <c r="D8" s="81"/>
      <c r="E8" s="81"/>
      <c r="F8" s="81"/>
      <c r="G8" s="81"/>
      <c r="H8" s="82"/>
    </row>
    <row r="9" spans="1:12" s="57" customFormat="1" x14ac:dyDescent="0.25">
      <c r="A9" s="109">
        <f>SUM(D12:D15)</f>
        <v>51550</v>
      </c>
      <c r="B9" s="110"/>
      <c r="C9" s="110"/>
      <c r="D9" s="110"/>
      <c r="E9" s="110"/>
      <c r="F9" s="110"/>
      <c r="G9" s="110"/>
      <c r="H9" s="110"/>
    </row>
    <row r="10" spans="1:12" s="57" customFormat="1" ht="63.75" x14ac:dyDescent="0.25">
      <c r="A10" s="54" t="s">
        <v>6</v>
      </c>
      <c r="B10" s="54" t="s">
        <v>7</v>
      </c>
      <c r="C10" s="54" t="s">
        <v>8</v>
      </c>
      <c r="D10" s="68" t="s">
        <v>9</v>
      </c>
      <c r="E10" s="54" t="s">
        <v>10</v>
      </c>
      <c r="F10" s="54" t="s">
        <v>11</v>
      </c>
      <c r="G10" s="54" t="s">
        <v>12</v>
      </c>
      <c r="H10" s="54" t="s">
        <v>13</v>
      </c>
    </row>
    <row r="11" spans="1:12" s="57" customFormat="1" ht="12.75" x14ac:dyDescent="0.25">
      <c r="A11" s="54">
        <v>1</v>
      </c>
      <c r="B11" s="54">
        <v>2</v>
      </c>
      <c r="C11" s="54">
        <v>3</v>
      </c>
      <c r="D11" s="11">
        <v>4</v>
      </c>
      <c r="E11" s="54">
        <v>5</v>
      </c>
      <c r="F11" s="54">
        <v>6</v>
      </c>
      <c r="G11" s="54">
        <v>7</v>
      </c>
      <c r="H11" s="54">
        <v>8</v>
      </c>
    </row>
    <row r="12" spans="1:12" s="4" customFormat="1" x14ac:dyDescent="0.25">
      <c r="A12" s="54">
        <v>1</v>
      </c>
      <c r="B12" s="12" t="s">
        <v>20</v>
      </c>
      <c r="C12" s="54" t="s">
        <v>21</v>
      </c>
      <c r="D12" s="11">
        <f>15000+1960</f>
        <v>16960</v>
      </c>
      <c r="E12" s="54" t="s">
        <v>22</v>
      </c>
      <c r="F12" s="12" t="s">
        <v>17</v>
      </c>
      <c r="G12" s="12" t="s">
        <v>18</v>
      </c>
      <c r="H12" s="13" t="s">
        <v>23</v>
      </c>
      <c r="I12" s="18"/>
      <c r="J12" s="57"/>
      <c r="K12" s="57"/>
      <c r="L12" s="57"/>
    </row>
    <row r="13" spans="1:12" x14ac:dyDescent="0.25">
      <c r="A13" s="54">
        <v>2</v>
      </c>
      <c r="B13" s="54" t="s">
        <v>24</v>
      </c>
      <c r="C13" s="54" t="s">
        <v>25</v>
      </c>
      <c r="D13" s="11">
        <v>1000</v>
      </c>
      <c r="E13" s="54" t="s">
        <v>16</v>
      </c>
      <c r="F13" s="12" t="s">
        <v>17</v>
      </c>
      <c r="G13" s="12" t="s">
        <v>18</v>
      </c>
      <c r="H13" s="13"/>
      <c r="I13" s="3"/>
    </row>
    <row r="14" spans="1:12" x14ac:dyDescent="0.25">
      <c r="A14" s="54">
        <v>3</v>
      </c>
      <c r="B14" s="54">
        <v>42600000</v>
      </c>
      <c r="C14" s="54" t="s">
        <v>83</v>
      </c>
      <c r="D14" s="11">
        <f>3000-1960</f>
        <v>1040</v>
      </c>
      <c r="E14" s="54" t="s">
        <v>16</v>
      </c>
      <c r="F14" s="12" t="s">
        <v>17</v>
      </c>
      <c r="G14" s="12" t="s">
        <v>18</v>
      </c>
      <c r="H14" s="13"/>
      <c r="I14" s="18"/>
    </row>
    <row r="15" spans="1:12" ht="25.5" x14ac:dyDescent="0.25">
      <c r="A15" s="54">
        <v>4</v>
      </c>
      <c r="B15" s="54">
        <v>45200000</v>
      </c>
      <c r="C15" s="54" t="s">
        <v>49</v>
      </c>
      <c r="D15" s="14">
        <f>24850+7700</f>
        <v>32550</v>
      </c>
      <c r="E15" s="54" t="s">
        <v>28</v>
      </c>
      <c r="F15" s="12" t="s">
        <v>17</v>
      </c>
      <c r="G15" s="12" t="s">
        <v>18</v>
      </c>
      <c r="H15" s="13"/>
      <c r="I15" s="19"/>
    </row>
    <row r="16" spans="1:12" x14ac:dyDescent="0.25">
      <c r="D16" s="69"/>
    </row>
    <row r="17" spans="2:15" x14ac:dyDescent="0.25">
      <c r="B17" s="103" t="s">
        <v>144</v>
      </c>
      <c r="C17" s="103"/>
    </row>
    <row r="18" spans="2:15" x14ac:dyDescent="0.25">
      <c r="B18" s="1"/>
      <c r="D18" s="70"/>
      <c r="E18" s="104" t="s">
        <v>81</v>
      </c>
      <c r="F18" s="104"/>
    </row>
    <row r="19" spans="2:15" x14ac:dyDescent="0.25">
      <c r="B19" s="1"/>
    </row>
    <row r="20" spans="2:15" x14ac:dyDescent="0.25">
      <c r="B20" s="1"/>
    </row>
    <row r="21" spans="2:15" x14ac:dyDescent="0.25">
      <c r="B21" s="108"/>
      <c r="C21" s="108"/>
      <c r="D21" s="108"/>
    </row>
    <row r="22" spans="2:15" x14ac:dyDescent="0.25">
      <c r="B22" s="103" t="s">
        <v>82</v>
      </c>
      <c r="C22" s="103"/>
      <c r="D22" s="103"/>
    </row>
    <row r="23" spans="2:15" x14ac:dyDescent="0.25">
      <c r="B23" s="1"/>
      <c r="E23" s="104" t="s">
        <v>81</v>
      </c>
      <c r="F23" s="104"/>
    </row>
    <row r="28" spans="2:15" x14ac:dyDescent="0.25">
      <c r="N28" s="71"/>
      <c r="O28" s="71"/>
    </row>
    <row r="29" spans="2:15" x14ac:dyDescent="0.25">
      <c r="C29" s="26"/>
      <c r="N29" s="71"/>
      <c r="O29" s="71"/>
    </row>
    <row r="30" spans="2:15" x14ac:dyDescent="0.25">
      <c r="C30" s="72"/>
      <c r="E30" s="56"/>
      <c r="N30" s="71"/>
      <c r="O30" s="71"/>
    </row>
    <row r="31" spans="2:15" x14ac:dyDescent="0.25">
      <c r="C31" s="73"/>
      <c r="N31" s="71"/>
      <c r="O31" s="71"/>
    </row>
    <row r="32" spans="2:15" x14ac:dyDescent="0.25">
      <c r="N32" s="71"/>
      <c r="O32" s="71"/>
    </row>
    <row r="33" spans="3:15" x14ac:dyDescent="0.25">
      <c r="C33" s="21"/>
      <c r="N33" s="71"/>
      <c r="O33" s="71"/>
    </row>
    <row r="34" spans="3:15" x14ac:dyDescent="0.25">
      <c r="N34" s="71"/>
      <c r="O34" s="71"/>
    </row>
    <row r="35" spans="3:15" x14ac:dyDescent="0.25">
      <c r="C35" s="24"/>
      <c r="N35" s="71"/>
      <c r="O35" s="71"/>
    </row>
  </sheetData>
  <sheetProtection algorithmName="SHA-512" hashValue="I3yxRF/+I+bvRATrmIJ5V9LrvVpLP7mhCHbVOJEZ8NAlCUWIGTgZj09oXA9aBPywMUPRBPfqRFi08q9Vj2zToQ==" saltValue="wMwBlJdOyxeutRy5rfu0WQ==" spinCount="100000" sheet="1" objects="1" scenarios="1"/>
  <mergeCells count="14">
    <mergeCell ref="C3:G3"/>
    <mergeCell ref="A4:E5"/>
    <mergeCell ref="F4:H4"/>
    <mergeCell ref="F5:H5"/>
    <mergeCell ref="A6:E6"/>
    <mergeCell ref="F6:H7"/>
    <mergeCell ref="A7:E7"/>
    <mergeCell ref="E23:F23"/>
    <mergeCell ref="A8:H8"/>
    <mergeCell ref="A9:H9"/>
    <mergeCell ref="B17:C17"/>
    <mergeCell ref="E18:F18"/>
    <mergeCell ref="B21:D21"/>
    <mergeCell ref="B22:D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215A-863C-4524-867B-6393DFA9C4D7}">
  <dimension ref="A1:J58"/>
  <sheetViews>
    <sheetView workbookViewId="0">
      <selection activeCell="L10" sqref="L10"/>
    </sheetView>
  </sheetViews>
  <sheetFormatPr defaultRowHeight="13.5" x14ac:dyDescent="0.25"/>
  <cols>
    <col min="1" max="1" width="3.85546875" style="66" customWidth="1"/>
    <col min="2" max="2" width="10" style="57" customWidth="1"/>
    <col min="3" max="3" width="53.7109375" style="1" customWidth="1"/>
    <col min="4" max="4" width="13.5703125" style="2" bestFit="1" customWidth="1"/>
    <col min="5" max="5" width="10.42578125" style="1" customWidth="1"/>
    <col min="6" max="6" width="11.85546875" style="1" customWidth="1"/>
    <col min="7" max="7" width="10.7109375" style="1" customWidth="1"/>
    <col min="8" max="8" width="30.140625" style="1" customWidth="1"/>
    <col min="9" max="16384" width="9.140625" style="1"/>
  </cols>
  <sheetData>
    <row r="1" spans="1:8" ht="18" customHeight="1" x14ac:dyDescent="0.25"/>
    <row r="2" spans="1:8" ht="13.5" customHeight="1" x14ac:dyDescent="0.25">
      <c r="B2" s="1"/>
      <c r="H2" s="5" t="s">
        <v>145</v>
      </c>
    </row>
    <row r="3" spans="1:8" ht="20.25" customHeight="1" x14ac:dyDescent="0.25">
      <c r="B3" s="1"/>
      <c r="C3" s="87" t="s">
        <v>141</v>
      </c>
      <c r="D3" s="87"/>
      <c r="E3" s="87"/>
      <c r="F3" s="87"/>
      <c r="G3" s="87"/>
    </row>
    <row r="4" spans="1:8" ht="26.25" customHeight="1" x14ac:dyDescent="0.25">
      <c r="A4" s="80" t="s">
        <v>146</v>
      </c>
      <c r="B4" s="81"/>
      <c r="C4" s="81"/>
      <c r="D4" s="81"/>
      <c r="E4" s="82"/>
      <c r="F4" s="91" t="s">
        <v>1</v>
      </c>
      <c r="G4" s="92"/>
      <c r="H4" s="93"/>
    </row>
    <row r="5" spans="1:8" ht="18.75" customHeight="1" x14ac:dyDescent="0.25">
      <c r="A5" s="88"/>
      <c r="B5" s="89"/>
      <c r="C5" s="89"/>
      <c r="D5" s="89"/>
      <c r="E5" s="90"/>
      <c r="F5" s="94">
        <v>204578581</v>
      </c>
      <c r="G5" s="95"/>
      <c r="H5" s="96"/>
    </row>
    <row r="6" spans="1:8" ht="25.5" customHeight="1" x14ac:dyDescent="0.25">
      <c r="A6" s="80" t="s">
        <v>2</v>
      </c>
      <c r="B6" s="81"/>
      <c r="C6" s="81"/>
      <c r="D6" s="81"/>
      <c r="E6" s="82"/>
      <c r="F6" s="80" t="s">
        <v>147</v>
      </c>
      <c r="G6" s="97"/>
      <c r="H6" s="98"/>
    </row>
    <row r="7" spans="1:8" ht="43.5" customHeight="1" x14ac:dyDescent="0.25">
      <c r="A7" s="94" t="s">
        <v>148</v>
      </c>
      <c r="B7" s="95"/>
      <c r="C7" s="95"/>
      <c r="D7" s="95"/>
      <c r="E7" s="96"/>
      <c r="F7" s="99"/>
      <c r="G7" s="100"/>
      <c r="H7" s="101"/>
    </row>
    <row r="8" spans="1:8" ht="21" customHeight="1" x14ac:dyDescent="0.25">
      <c r="A8" s="80" t="s">
        <v>5</v>
      </c>
      <c r="B8" s="81"/>
      <c r="C8" s="81"/>
      <c r="D8" s="81"/>
      <c r="E8" s="81"/>
      <c r="F8" s="81"/>
      <c r="G8" s="81"/>
      <c r="H8" s="82"/>
    </row>
    <row r="9" spans="1:8" s="57" customFormat="1" ht="15.75" customHeight="1" x14ac:dyDescent="0.25">
      <c r="A9" s="109">
        <f>2226000+77880</f>
        <v>2303880</v>
      </c>
      <c r="B9" s="110"/>
      <c r="C9" s="110"/>
      <c r="D9" s="110"/>
      <c r="E9" s="110"/>
      <c r="F9" s="110"/>
      <c r="G9" s="110"/>
      <c r="H9" s="110"/>
    </row>
    <row r="10" spans="1:8" s="57" customFormat="1" ht="71.25" customHeight="1" x14ac:dyDescent="0.25">
      <c r="A10" s="54" t="s">
        <v>6</v>
      </c>
      <c r="B10" s="54" t="s">
        <v>7</v>
      </c>
      <c r="C10" s="54" t="s">
        <v>8</v>
      </c>
      <c r="D10" s="9" t="s">
        <v>9</v>
      </c>
      <c r="E10" s="54" t="s">
        <v>10</v>
      </c>
      <c r="F10" s="54" t="s">
        <v>11</v>
      </c>
      <c r="G10" s="54" t="s">
        <v>12</v>
      </c>
      <c r="H10" s="54" t="s">
        <v>13</v>
      </c>
    </row>
    <row r="11" spans="1:8" s="57" customFormat="1" ht="15" customHeight="1" x14ac:dyDescent="0.25">
      <c r="A11" s="54">
        <v>1</v>
      </c>
      <c r="B11" s="54">
        <v>2</v>
      </c>
      <c r="C11" s="54">
        <v>3</v>
      </c>
      <c r="D11" s="11">
        <v>4</v>
      </c>
      <c r="E11" s="54">
        <v>5</v>
      </c>
      <c r="F11" s="54">
        <v>6</v>
      </c>
      <c r="G11" s="54">
        <v>7</v>
      </c>
      <c r="H11" s="54">
        <v>8</v>
      </c>
    </row>
    <row r="12" spans="1:8" ht="27" customHeight="1" x14ac:dyDescent="0.25">
      <c r="A12" s="54">
        <v>1</v>
      </c>
      <c r="B12" s="54">
        <v>18400000</v>
      </c>
      <c r="C12" s="54" t="s">
        <v>30</v>
      </c>
      <c r="D12" s="11">
        <v>2600</v>
      </c>
      <c r="E12" s="54" t="s">
        <v>16</v>
      </c>
      <c r="F12" s="12" t="s">
        <v>149</v>
      </c>
      <c r="G12" s="12" t="s">
        <v>150</v>
      </c>
      <c r="H12" s="13"/>
    </row>
    <row r="13" spans="1:8" ht="25.5" customHeight="1" x14ac:dyDescent="0.25">
      <c r="A13" s="54">
        <v>2</v>
      </c>
      <c r="B13" s="54">
        <v>18800000</v>
      </c>
      <c r="C13" s="54" t="s">
        <v>32</v>
      </c>
      <c r="D13" s="11">
        <v>5950</v>
      </c>
      <c r="E13" s="54" t="s">
        <v>16</v>
      </c>
      <c r="F13" s="12" t="s">
        <v>149</v>
      </c>
      <c r="G13" s="12" t="s">
        <v>150</v>
      </c>
      <c r="H13" s="13"/>
    </row>
    <row r="14" spans="1:8" ht="33" customHeight="1" x14ac:dyDescent="0.25">
      <c r="A14" s="54">
        <v>3</v>
      </c>
      <c r="B14" s="54">
        <v>22100000</v>
      </c>
      <c r="C14" s="54" t="s">
        <v>89</v>
      </c>
      <c r="D14" s="11">
        <v>20600</v>
      </c>
      <c r="E14" s="54" t="s">
        <v>28</v>
      </c>
      <c r="F14" s="12" t="s">
        <v>149</v>
      </c>
      <c r="G14" s="12" t="s">
        <v>150</v>
      </c>
      <c r="H14" s="13"/>
    </row>
    <row r="15" spans="1:8" ht="26.25" customHeight="1" x14ac:dyDescent="0.25">
      <c r="A15" s="54">
        <v>4</v>
      </c>
      <c r="B15" s="54">
        <v>30200000</v>
      </c>
      <c r="C15" s="54" t="s">
        <v>93</v>
      </c>
      <c r="D15" s="29">
        <f>70000-9000</f>
        <v>61000</v>
      </c>
      <c r="E15" s="54" t="s">
        <v>28</v>
      </c>
      <c r="F15" s="12" t="s">
        <v>17</v>
      </c>
      <c r="G15" s="12" t="s">
        <v>18</v>
      </c>
      <c r="H15" s="13"/>
    </row>
    <row r="16" spans="1:8" ht="31.5" customHeight="1" x14ac:dyDescent="0.25">
      <c r="A16" s="54">
        <v>5</v>
      </c>
      <c r="B16" s="54">
        <v>31100000</v>
      </c>
      <c r="C16" s="54" t="s">
        <v>35</v>
      </c>
      <c r="D16" s="11">
        <v>2000</v>
      </c>
      <c r="E16" s="54" t="s">
        <v>16</v>
      </c>
      <c r="F16" s="12" t="s">
        <v>149</v>
      </c>
      <c r="G16" s="12" t="s">
        <v>150</v>
      </c>
      <c r="H16" s="13"/>
    </row>
    <row r="17" spans="1:8" ht="33.75" customHeight="1" x14ac:dyDescent="0.25">
      <c r="A17" s="54">
        <v>6</v>
      </c>
      <c r="B17" s="54">
        <v>33100000</v>
      </c>
      <c r="C17" s="54" t="s">
        <v>121</v>
      </c>
      <c r="D17" s="74">
        <f>8051-698.95</f>
        <v>7352.05</v>
      </c>
      <c r="E17" s="54" t="s">
        <v>16</v>
      </c>
      <c r="F17" s="12" t="s">
        <v>149</v>
      </c>
      <c r="G17" s="12" t="s">
        <v>150</v>
      </c>
      <c r="H17" s="17"/>
    </row>
    <row r="18" spans="1:8" ht="33" customHeight="1" x14ac:dyDescent="0.25">
      <c r="A18" s="54">
        <v>7</v>
      </c>
      <c r="B18" s="54">
        <v>35100000</v>
      </c>
      <c r="C18" s="54" t="s">
        <v>42</v>
      </c>
      <c r="D18" s="11">
        <v>9999</v>
      </c>
      <c r="E18" s="54" t="s">
        <v>16</v>
      </c>
      <c r="F18" s="12" t="s">
        <v>149</v>
      </c>
      <c r="G18" s="12" t="s">
        <v>150</v>
      </c>
      <c r="H18" s="54"/>
    </row>
    <row r="19" spans="1:8" ht="35.25" customHeight="1" x14ac:dyDescent="0.25">
      <c r="A19" s="54">
        <v>8</v>
      </c>
      <c r="B19" s="54">
        <v>42100000</v>
      </c>
      <c r="C19" s="54" t="s">
        <v>45</v>
      </c>
      <c r="D19" s="14">
        <v>9000</v>
      </c>
      <c r="E19" s="54" t="s">
        <v>16</v>
      </c>
      <c r="F19" s="12" t="s">
        <v>149</v>
      </c>
      <c r="G19" s="12" t="s">
        <v>150</v>
      </c>
      <c r="H19" s="13"/>
    </row>
    <row r="20" spans="1:8" ht="35.25" customHeight="1" x14ac:dyDescent="0.25">
      <c r="A20" s="54">
        <v>9</v>
      </c>
      <c r="B20" s="54">
        <v>42400000</v>
      </c>
      <c r="C20" s="54" t="s">
        <v>103</v>
      </c>
      <c r="D20" s="11">
        <v>2000</v>
      </c>
      <c r="E20" s="54" t="s">
        <v>16</v>
      </c>
      <c r="F20" s="12" t="s">
        <v>149</v>
      </c>
      <c r="G20" s="12" t="s">
        <v>150</v>
      </c>
      <c r="H20" s="13"/>
    </row>
    <row r="21" spans="1:8" ht="34.5" customHeight="1" x14ac:dyDescent="0.25">
      <c r="A21" s="54">
        <v>10</v>
      </c>
      <c r="B21" s="54">
        <v>42600000</v>
      </c>
      <c r="C21" s="54" t="s">
        <v>83</v>
      </c>
      <c r="D21" s="11">
        <v>7000</v>
      </c>
      <c r="E21" s="54" t="s">
        <v>16</v>
      </c>
      <c r="F21" s="12" t="s">
        <v>149</v>
      </c>
      <c r="G21" s="12" t="s">
        <v>150</v>
      </c>
      <c r="H21" s="13"/>
    </row>
    <row r="22" spans="1:8" ht="29.25" customHeight="1" x14ac:dyDescent="0.25">
      <c r="A22" s="54">
        <v>11</v>
      </c>
      <c r="B22" s="54">
        <v>43800000</v>
      </c>
      <c r="C22" s="54" t="s">
        <v>104</v>
      </c>
      <c r="D22" s="14">
        <v>595000</v>
      </c>
      <c r="E22" s="54" t="s">
        <v>28</v>
      </c>
      <c r="F22" s="12" t="s">
        <v>17</v>
      </c>
      <c r="G22" s="12" t="s">
        <v>18</v>
      </c>
      <c r="H22" s="13"/>
    </row>
    <row r="23" spans="1:8" ht="31.5" customHeight="1" x14ac:dyDescent="0.25">
      <c r="A23" s="54">
        <v>12</v>
      </c>
      <c r="B23" s="55">
        <v>44400000</v>
      </c>
      <c r="C23" s="55" t="s">
        <v>48</v>
      </c>
      <c r="D23" s="11">
        <v>600</v>
      </c>
      <c r="E23" s="54" t="s">
        <v>16</v>
      </c>
      <c r="F23" s="12" t="s">
        <v>139</v>
      </c>
      <c r="G23" s="12" t="s">
        <v>139</v>
      </c>
      <c r="H23" s="13"/>
    </row>
    <row r="24" spans="1:8" ht="35.25" customHeight="1" x14ac:dyDescent="0.25">
      <c r="A24" s="54">
        <v>13</v>
      </c>
      <c r="B24" s="54">
        <v>44500000</v>
      </c>
      <c r="C24" s="54" t="s">
        <v>107</v>
      </c>
      <c r="D24" s="11">
        <v>9990</v>
      </c>
      <c r="E24" s="54" t="s">
        <v>16</v>
      </c>
      <c r="F24" s="12" t="s">
        <v>149</v>
      </c>
      <c r="G24" s="12" t="s">
        <v>150</v>
      </c>
      <c r="H24" s="13"/>
    </row>
    <row r="25" spans="1:8" ht="39.75" customHeight="1" x14ac:dyDescent="0.25">
      <c r="A25" s="54">
        <v>14</v>
      </c>
      <c r="B25" s="54">
        <v>45200000</v>
      </c>
      <c r="C25" s="54" t="s">
        <v>49</v>
      </c>
      <c r="D25" s="14">
        <v>77880</v>
      </c>
      <c r="E25" s="54" t="s">
        <v>28</v>
      </c>
      <c r="F25" s="12" t="s">
        <v>149</v>
      </c>
      <c r="G25" s="12" t="s">
        <v>150</v>
      </c>
      <c r="H25" s="13"/>
    </row>
    <row r="26" spans="1:8" s="57" customFormat="1" ht="22.5" customHeight="1" x14ac:dyDescent="0.25">
      <c r="A26" s="54">
        <v>15</v>
      </c>
      <c r="B26" s="85">
        <v>55100000</v>
      </c>
      <c r="C26" s="85" t="s">
        <v>151</v>
      </c>
      <c r="D26" s="11">
        <f>20000-10100</f>
        <v>9900</v>
      </c>
      <c r="E26" s="54" t="s">
        <v>16</v>
      </c>
      <c r="F26" s="12" t="s">
        <v>17</v>
      </c>
      <c r="G26" s="12" t="s">
        <v>18</v>
      </c>
      <c r="H26" s="13"/>
    </row>
    <row r="27" spans="1:8" s="57" customFormat="1" ht="25.5" customHeight="1" x14ac:dyDescent="0.25">
      <c r="A27" s="54">
        <v>16</v>
      </c>
      <c r="B27" s="86"/>
      <c r="C27" s="86"/>
      <c r="D27" s="11">
        <v>50000</v>
      </c>
      <c r="E27" s="54" t="s">
        <v>16</v>
      </c>
      <c r="F27" s="12" t="s">
        <v>17</v>
      </c>
      <c r="G27" s="12" t="s">
        <v>18</v>
      </c>
      <c r="H27" s="13" t="s">
        <v>19</v>
      </c>
    </row>
    <row r="28" spans="1:8" s="57" customFormat="1" ht="28.5" customHeight="1" x14ac:dyDescent="0.25">
      <c r="A28" s="54">
        <v>17</v>
      </c>
      <c r="B28" s="85">
        <v>55300000</v>
      </c>
      <c r="C28" s="85" t="s">
        <v>59</v>
      </c>
      <c r="D28" s="11">
        <v>10000</v>
      </c>
      <c r="E28" s="54" t="s">
        <v>16</v>
      </c>
      <c r="F28" s="12" t="s">
        <v>17</v>
      </c>
      <c r="G28" s="12" t="s">
        <v>18</v>
      </c>
      <c r="H28" s="13" t="s">
        <v>19</v>
      </c>
    </row>
    <row r="29" spans="1:8" s="57" customFormat="1" ht="28.5" customHeight="1" x14ac:dyDescent="0.25">
      <c r="A29" s="54">
        <v>18</v>
      </c>
      <c r="B29" s="86"/>
      <c r="C29" s="86"/>
      <c r="D29" s="11">
        <v>16000</v>
      </c>
      <c r="E29" s="54" t="s">
        <v>28</v>
      </c>
      <c r="F29" s="12" t="s">
        <v>149</v>
      </c>
      <c r="G29" s="12" t="s">
        <v>150</v>
      </c>
      <c r="H29" s="13"/>
    </row>
    <row r="30" spans="1:8" s="57" customFormat="1" ht="28.5" customHeight="1" x14ac:dyDescent="0.25">
      <c r="A30" s="54">
        <v>19</v>
      </c>
      <c r="B30" s="54">
        <v>60100000</v>
      </c>
      <c r="C30" s="54" t="s">
        <v>116</v>
      </c>
      <c r="D30" s="11">
        <v>9000</v>
      </c>
      <c r="E30" s="54" t="s">
        <v>16</v>
      </c>
      <c r="F30" s="12" t="s">
        <v>17</v>
      </c>
      <c r="G30" s="12" t="s">
        <v>18</v>
      </c>
      <c r="H30" s="13"/>
    </row>
    <row r="31" spans="1:8" s="57" customFormat="1" ht="28.5" customHeight="1" x14ac:dyDescent="0.25">
      <c r="A31" s="54">
        <v>20</v>
      </c>
      <c r="B31" s="54">
        <v>66100000</v>
      </c>
      <c r="C31" s="54" t="s">
        <v>152</v>
      </c>
      <c r="D31" s="11">
        <v>2000</v>
      </c>
      <c r="E31" s="54" t="s">
        <v>16</v>
      </c>
      <c r="F31" s="12" t="s">
        <v>17</v>
      </c>
      <c r="G31" s="12" t="s">
        <v>18</v>
      </c>
      <c r="H31" s="13"/>
    </row>
    <row r="32" spans="1:8" ht="30.75" customHeight="1" x14ac:dyDescent="0.25">
      <c r="A32" s="54">
        <v>21</v>
      </c>
      <c r="B32" s="54">
        <v>73100000</v>
      </c>
      <c r="C32" s="54" t="s">
        <v>153</v>
      </c>
      <c r="D32" s="11">
        <f>120000-8800</f>
        <v>111200</v>
      </c>
      <c r="E32" s="54" t="s">
        <v>28</v>
      </c>
      <c r="F32" s="12" t="s">
        <v>17</v>
      </c>
      <c r="G32" s="12" t="s">
        <v>18</v>
      </c>
      <c r="H32" s="13"/>
    </row>
    <row r="33" spans="1:8" ht="27" customHeight="1" x14ac:dyDescent="0.25">
      <c r="A33" s="54">
        <v>22</v>
      </c>
      <c r="B33" s="54">
        <v>77200000</v>
      </c>
      <c r="C33" s="54" t="s">
        <v>72</v>
      </c>
      <c r="D33" s="11">
        <f>1039050+20570</f>
        <v>1059620</v>
      </c>
      <c r="E33" s="54" t="s">
        <v>28</v>
      </c>
      <c r="F33" s="12" t="s">
        <v>17</v>
      </c>
      <c r="G33" s="12" t="s">
        <v>18</v>
      </c>
      <c r="H33" s="13" t="s">
        <v>154</v>
      </c>
    </row>
    <row r="34" spans="1:8" ht="26.25" customHeight="1" x14ac:dyDescent="0.25">
      <c r="A34" s="54">
        <v>23</v>
      </c>
      <c r="B34" s="54">
        <v>79200000</v>
      </c>
      <c r="C34" s="54" t="s">
        <v>155</v>
      </c>
      <c r="D34" s="11">
        <v>30000</v>
      </c>
      <c r="E34" s="54" t="s">
        <v>28</v>
      </c>
      <c r="F34" s="12" t="s">
        <v>17</v>
      </c>
      <c r="G34" s="12" t="s">
        <v>18</v>
      </c>
      <c r="H34" s="13"/>
    </row>
    <row r="35" spans="1:8" ht="30.75" customHeight="1" x14ac:dyDescent="0.25">
      <c r="A35" s="54">
        <v>24</v>
      </c>
      <c r="B35" s="54">
        <v>79400000</v>
      </c>
      <c r="C35" s="54" t="s">
        <v>113</v>
      </c>
      <c r="D35" s="11">
        <f>169350-84160</f>
        <v>85190</v>
      </c>
      <c r="E35" s="54" t="s">
        <v>28</v>
      </c>
      <c r="F35" s="12" t="s">
        <v>17</v>
      </c>
      <c r="G35" s="12" t="s">
        <v>18</v>
      </c>
      <c r="H35" s="13"/>
    </row>
    <row r="36" spans="1:8" ht="31.5" customHeight="1" x14ac:dyDescent="0.25">
      <c r="A36" s="54">
        <v>25</v>
      </c>
      <c r="B36" s="54">
        <v>79500000</v>
      </c>
      <c r="C36" s="54" t="s">
        <v>73</v>
      </c>
      <c r="D36" s="74">
        <f>9900+98.95</f>
        <v>9998.9500000000007</v>
      </c>
      <c r="E36" s="54" t="s">
        <v>16</v>
      </c>
      <c r="F36" s="12" t="s">
        <v>17</v>
      </c>
      <c r="G36" s="12" t="s">
        <v>18</v>
      </c>
      <c r="H36" s="13"/>
    </row>
    <row r="37" spans="1:8" ht="27.75" customHeight="1" x14ac:dyDescent="0.25">
      <c r="A37" s="54">
        <v>26</v>
      </c>
      <c r="B37" s="54">
        <v>80500000</v>
      </c>
      <c r="C37" s="54" t="s">
        <v>114</v>
      </c>
      <c r="D37" s="11">
        <v>100000</v>
      </c>
      <c r="E37" s="54" t="s">
        <v>28</v>
      </c>
      <c r="F37" s="12" t="s">
        <v>17</v>
      </c>
      <c r="G37" s="12" t="s">
        <v>18</v>
      </c>
      <c r="H37" s="13"/>
    </row>
    <row r="38" spans="1:8" s="78" customFormat="1" ht="16.5" customHeight="1" x14ac:dyDescent="0.25">
      <c r="A38" s="66"/>
      <c r="B38" s="75"/>
      <c r="C38" s="56"/>
      <c r="D38" s="76"/>
      <c r="E38" s="8"/>
      <c r="F38" s="57"/>
      <c r="G38" s="57"/>
      <c r="H38" s="77"/>
    </row>
    <row r="39" spans="1:8" ht="12" customHeight="1" x14ac:dyDescent="0.25">
      <c r="B39" s="33"/>
      <c r="C39" s="21"/>
      <c r="D39" s="76"/>
      <c r="E39" s="79"/>
      <c r="F39" s="57"/>
      <c r="G39" s="57"/>
      <c r="H39" s="71"/>
    </row>
    <row r="40" spans="1:8" ht="38.25" customHeight="1" x14ac:dyDescent="0.25">
      <c r="B40" s="103" t="s">
        <v>144</v>
      </c>
      <c r="C40" s="103"/>
    </row>
    <row r="41" spans="1:8" ht="13.5" customHeight="1" x14ac:dyDescent="0.25">
      <c r="B41" s="1"/>
      <c r="D41" s="23"/>
      <c r="E41" s="104" t="s">
        <v>81</v>
      </c>
      <c r="F41" s="104"/>
    </row>
    <row r="42" spans="1:8" ht="37.5" customHeight="1" x14ac:dyDescent="0.25">
      <c r="B42" s="1"/>
    </row>
    <row r="43" spans="1:8" x14ac:dyDescent="0.25">
      <c r="B43" s="1"/>
    </row>
    <row r="44" spans="1:8" ht="21.75" customHeight="1" x14ac:dyDescent="0.25">
      <c r="B44" s="108"/>
      <c r="C44" s="108"/>
      <c r="D44" s="108"/>
    </row>
    <row r="45" spans="1:8" ht="13.5" customHeight="1" x14ac:dyDescent="0.25">
      <c r="B45" s="103" t="s">
        <v>82</v>
      </c>
      <c r="C45" s="103"/>
      <c r="D45" s="103"/>
    </row>
    <row r="46" spans="1:8" x14ac:dyDescent="0.25">
      <c r="B46" s="1"/>
      <c r="E46" s="104" t="s">
        <v>81</v>
      </c>
      <c r="F46" s="104"/>
    </row>
    <row r="51" spans="3:10" x14ac:dyDescent="0.25">
      <c r="I51" s="71"/>
      <c r="J51" s="71"/>
    </row>
    <row r="52" spans="3:10" x14ac:dyDescent="0.25">
      <c r="C52" s="26"/>
      <c r="I52" s="71"/>
      <c r="J52" s="71"/>
    </row>
    <row r="53" spans="3:10" x14ac:dyDescent="0.25">
      <c r="C53" s="72"/>
      <c r="E53" s="56"/>
      <c r="I53" s="71"/>
      <c r="J53" s="71"/>
    </row>
    <row r="54" spans="3:10" ht="19.5" customHeight="1" x14ac:dyDescent="0.25">
      <c r="C54" s="73"/>
      <c r="I54" s="71"/>
      <c r="J54" s="71"/>
    </row>
    <row r="55" spans="3:10" x14ac:dyDescent="0.25">
      <c r="I55" s="71"/>
      <c r="J55" s="71"/>
    </row>
    <row r="56" spans="3:10" ht="24.75" customHeight="1" x14ac:dyDescent="0.25">
      <c r="C56" s="21"/>
      <c r="I56" s="71"/>
      <c r="J56" s="71"/>
    </row>
    <row r="57" spans="3:10" ht="22.5" customHeight="1" x14ac:dyDescent="0.25">
      <c r="I57" s="71"/>
      <c r="J57" s="71"/>
    </row>
    <row r="58" spans="3:10" x14ac:dyDescent="0.25">
      <c r="C58" s="24"/>
      <c r="I58" s="71"/>
      <c r="J58" s="71"/>
    </row>
  </sheetData>
  <sheetProtection algorithmName="SHA-512" hashValue="HhEJF6ZApLAx77Yw+siO0Ja0Lx5BMV91fXbCi1hGhyQNs1JneTChRYW+/A+rw9EXXGWf0pqtanbVy28XJYb0Jg==" saltValue="lNm3JBSUoys3hhY7SziYaw==" spinCount="100000" sheet="1" objects="1" scenarios="1"/>
  <mergeCells count="18"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26:B27"/>
    <mergeCell ref="C26:C27"/>
    <mergeCell ref="B28:B29"/>
    <mergeCell ref="C28:C29"/>
    <mergeCell ref="B40:C40"/>
    <mergeCell ref="E41:F41"/>
    <mergeCell ref="B44:D44"/>
    <mergeCell ref="B45:D45"/>
    <mergeCell ref="E46:F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სახელმწიფო ბიუჯეტი</vt:lpstr>
      <vt:lpstr>საკუთარი სახსრები</vt:lpstr>
      <vt:lpstr>გრანტი (BTC Co)</vt:lpstr>
      <vt:lpstr>გრანტი  (GIZ) (GCF) 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Iashvili</dc:creator>
  <cp:lastModifiedBy>Khatia Gogoladze</cp:lastModifiedBy>
  <cp:lastPrinted>2024-04-08T12:32:51Z</cp:lastPrinted>
  <dcterms:created xsi:type="dcterms:W3CDTF">2015-06-05T18:17:20Z</dcterms:created>
  <dcterms:modified xsi:type="dcterms:W3CDTF">2025-04-10T07:38:45Z</dcterms:modified>
</cp:coreProperties>
</file>