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OR_Finance Division\საფინანსო სამმართველოს ბაზა - 2021-2024\ბაზები - 2024\პროაქტიული ინფორმაცია - 2024\მეორე კვარტალი\"/>
    </mc:Choice>
  </mc:AlternateContent>
  <xr:revisionPtr revIDLastSave="0" documentId="13_ncr:1_{8822EDEF-A495-4503-9329-CF1C24D0F554}" xr6:coauthVersionLast="47" xr6:coauthVersionMax="47" xr10:uidLastSave="{00000000-0000-0000-0000-000000000000}"/>
  <bookViews>
    <workbookView xWindow="-120" yWindow="-120" windowWidth="29040" windowHeight="15720" tabRatio="575" activeTab="3" xr2:uid="{00000000-000D-0000-FFFF-FFFF00000000}"/>
  </bookViews>
  <sheets>
    <sheet name="ბიუჯეტი-გეგმა" sheetId="142" r:id="rId1"/>
    <sheet name="საკუთარი-გეგმა" sheetId="143" r:id="rId2"/>
    <sheet name="granti (BTC Co) (SCP Co)" sheetId="144" r:id="rId3"/>
    <sheet name="granti  (GIZ) (GCF)" sheetId="145" r:id="rId4"/>
  </sheets>
  <definedNames>
    <definedName name="_xlnm.Print_Area" localSheetId="0">'ბიუჯეტი-გეგმა'!$A$2:$H$111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45" l="1"/>
  <c r="D25" i="145"/>
  <c r="D23" i="145"/>
  <c r="D16" i="145"/>
  <c r="D14" i="145"/>
  <c r="D15" i="144" l="1"/>
  <c r="D14" i="144"/>
  <c r="D12" i="144"/>
  <c r="A9" i="144"/>
  <c r="D102" i="143" l="1"/>
  <c r="D99" i="143"/>
  <c r="D96" i="143"/>
  <c r="D95" i="143"/>
  <c r="D94" i="143"/>
  <c r="D92" i="143"/>
  <c r="D88" i="143"/>
  <c r="D83" i="143"/>
  <c r="D78" i="143"/>
  <c r="D77" i="143"/>
  <c r="D74" i="143"/>
  <c r="D72" i="143"/>
  <c r="D70" i="143"/>
  <c r="D69" i="143"/>
  <c r="D67" i="143"/>
  <c r="D66" i="143"/>
  <c r="D58" i="143"/>
  <c r="D47" i="143"/>
  <c r="D44" i="143"/>
  <c r="D38" i="143"/>
  <c r="D32" i="143"/>
  <c r="D28" i="143"/>
  <c r="D25" i="143"/>
  <c r="D21" i="143"/>
  <c r="D18" i="143"/>
  <c r="D17" i="143"/>
  <c r="D14" i="143"/>
  <c r="D12" i="143"/>
  <c r="A9" i="143"/>
  <c r="D69" i="142" l="1"/>
  <c r="D68" i="142"/>
  <c r="D61" i="142"/>
  <c r="D59" i="142"/>
  <c r="D52" i="142"/>
  <c r="D49" i="142"/>
  <c r="D13" i="142"/>
  <c r="D98" i="142"/>
  <c r="A9" i="142" l="1"/>
  <c r="D71" i="142"/>
  <c r="D27" i="142"/>
  <c r="D62" i="142"/>
  <c r="D58" i="142"/>
  <c r="D45" i="142"/>
  <c r="D78" i="142" l="1"/>
  <c r="D18" i="142"/>
  <c r="D89" i="142"/>
  <c r="D92" i="142"/>
  <c r="D40" i="142"/>
  <c r="D22" i="142"/>
  <c r="D25" i="142"/>
  <c r="D20" i="142"/>
  <c r="D29" i="142" l="1"/>
  <c r="D56" i="142"/>
  <c r="D93" i="142"/>
  <c r="D14" i="142"/>
  <c r="D63" i="142" l="1"/>
  <c r="D91" i="142" l="1"/>
  <c r="D30" i="142"/>
  <c r="D24" i="142"/>
  <c r="D16" i="142"/>
  <c r="D67" i="142"/>
  <c r="D64" i="142" l="1"/>
  <c r="D81" i="142"/>
  <c r="D12" i="142"/>
  <c r="D94" i="142"/>
  <c r="D37" i="142" l="1"/>
  <c r="D80" i="142" l="1"/>
  <c r="D70" i="142"/>
  <c r="D72" i="142"/>
  <c r="D51" i="142"/>
  <c r="D32" i="142" l="1"/>
  <c r="D66" i="142" l="1"/>
  <c r="D96" i="142" l="1"/>
  <c r="D99" i="142" l="1"/>
  <c r="D34" i="142" l="1"/>
  <c r="D31" i="142" l="1"/>
  <c r="D26" i="142" l="1"/>
  <c r="D95" i="142" l="1"/>
  <c r="D85" i="142"/>
  <c r="D86" i="142"/>
  <c r="D33" i="142"/>
  <c r="D39" i="142" l="1"/>
  <c r="D46" i="142"/>
  <c r="D75" i="142" l="1"/>
  <c r="D97" i="142"/>
  <c r="D100" i="142"/>
  <c r="D101" i="142"/>
  <c r="D73" i="142" l="1"/>
  <c r="D28" i="142" l="1"/>
  <c r="D90" i="142" l="1"/>
</calcChain>
</file>

<file path=xl/sharedStrings.xml><?xml version="1.0" encoding="utf-8"?>
<sst xmlns="http://schemas.openxmlformats.org/spreadsheetml/2006/main" count="915" uniqueCount="165">
  <si>
    <t>SeniSvna</t>
  </si>
  <si>
    <t>#</t>
  </si>
  <si>
    <t>danayofis kodi</t>
  </si>
  <si>
    <t>danayofis dasaxeleba</t>
  </si>
  <si>
    <t>Sesyidvis saSualeba</t>
  </si>
  <si>
    <t>Sesyidvebis dawyebis savaraudo vadebi</t>
  </si>
  <si>
    <t>Sesyidvis obieqtis miwodebis savaraudo vada</t>
  </si>
  <si>
    <t>2. Semsyidveli organizaciis saidentifikacio kodi</t>
  </si>
  <si>
    <t>3. Semsyidveli organizaciis dasaxeleba</t>
  </si>
  <si>
    <t>(xelmowera)</t>
  </si>
  <si>
    <t>g.S</t>
  </si>
  <si>
    <t>aveji</t>
  </si>
  <si>
    <t>I kv</t>
  </si>
  <si>
    <t>konsolidirebuli tenderi</t>
  </si>
  <si>
    <t>k.t</t>
  </si>
  <si>
    <t>5. saxelmwifo Sesyidvebis gegmiT gaTvaliswinebuli jamuri Tanxa dafinansebis wyaros Sesabamisad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</si>
  <si>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"d" qvepunqti</t>
    </r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</si>
  <si>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"z" qvepunqti</t>
    </r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</si>
  <si>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"a" qvepunqti</t>
    </r>
  </si>
  <si>
    <t>saxmeleTo, wylisa da sahaero transportis damxmare momsaxurebebi</t>
  </si>
  <si>
    <t>saagentos ufrosi an uflebamosili piri</t>
  </si>
  <si>
    <t>ssip erovnuli satyeo saagento</t>
  </si>
  <si>
    <t xml:space="preserve">saofise manqana-danadgarebi, aRWurviloba da sakancelario nivTebi, kompiuterebis, printerebisa da avejis garda </t>
  </si>
  <si>
    <t>satransporto saSualebebisa da maTTan dakavSirebuli mowyobilobebis SekeTeba, teqnikuri momsaxureba da masTan dakavSirebuli momsaxurebebi</t>
  </si>
  <si>
    <t>I-IV kv</t>
  </si>
  <si>
    <t>e.t</t>
  </si>
  <si>
    <t xml:space="preserve">             saxelmwifo Sesyidvebis wliuri gegmis forma</t>
  </si>
  <si>
    <t>satyeo meurneobasTan dakavSirebuli momsaxurbebi</t>
  </si>
  <si>
    <t>gamoZiebasa da usafrTxoebasTan dakavSirebuli momsaxurebebi</t>
  </si>
  <si>
    <t xml:space="preserve">akumulatorebi, denis pirveladi wyaroebi da pirveladi elementebi </t>
  </si>
  <si>
    <t xml:space="preserve">internetmomsaxurebebi </t>
  </si>
  <si>
    <t>radio da satelevizio momsaxurebebi</t>
  </si>
  <si>
    <t>Gg.S</t>
  </si>
  <si>
    <t>sadazRvevo da sapensio momsaxurebebi</t>
  </si>
  <si>
    <t>091 00000</t>
  </si>
  <si>
    <t xml:space="preserve">sawvavi  </t>
  </si>
  <si>
    <t>nawilebi da aqsesuarebi satransporto saSualebebisa da maTi ZravebisTvis</t>
  </si>
  <si>
    <t>biblioTekebis, arqivebis, muzeumebisa da sxva kulturuli dawesebulebebis momsaxurebebi</t>
  </si>
  <si>
    <t>savaraudo Rirebuleba</t>
  </si>
  <si>
    <t xml:space="preserve">satelekomunikacio momsaxurebebi </t>
  </si>
  <si>
    <t xml:space="preserve">              danarTi #2</t>
  </si>
  <si>
    <t xml:space="preserve">personaluri kompiuterebis, saofise aparaturis, satelekomunikacio da audiovizualuri mowyobilobebis SekeTeba, teqnikuri momsaxureba da maTTan dakavSirebuli momsaxurebebi </t>
  </si>
  <si>
    <t>sxvadasxva qarxnuli warmoebis masala da maTTan dakavSirebuli sagnebi</t>
  </si>
  <si>
    <t>qselebi</t>
  </si>
  <si>
    <t>Senobis mowyobilobebis SekeTeba da teqnikuri momsaxureba</t>
  </si>
  <si>
    <t xml:space="preserve">tvirTis gadazidvisa da Senaxvis momsaxurebebi </t>
  </si>
  <si>
    <t>administraciuli momsaxureba</t>
  </si>
  <si>
    <t>axali ambebis saagentoebis momsaxurebebi</t>
  </si>
  <si>
    <t>092 00000</t>
  </si>
  <si>
    <t>navTobi, qvanaxSiri da navTobproduqtebi</t>
  </si>
  <si>
    <t>sxvadasxva zogadi da specialuri daniSnulebis manqana-danadgarebi</t>
  </si>
  <si>
    <t>avejis aqsesuarebi</t>
  </si>
  <si>
    <t>dasufTaveba da sanitariuli momsaxureba</t>
  </si>
  <si>
    <t xml:space="preserve">finansuri departamentis, Sesyidvebis sammarTvelos ufrosi                                                                                        </t>
  </si>
  <si>
    <t>samkaulebi, saaTebi da monaTesave nivTebi</t>
  </si>
  <si>
    <t xml:space="preserve">programuli uzrunvelyofis SemuSaveba da sakonsultacio momsaxurebebi </t>
  </si>
  <si>
    <t>monacemTa bazisa da operaciuli programuli paketebi</t>
  </si>
  <si>
    <t>markebi, Cekebis wignakebi, banknotebi, aqciebi, sareklamo masala, katalogebi  da saxelmZRvaneloebi</t>
  </si>
  <si>
    <t>radiotelefoniis, radiosatelegrafo, radio da telemauwyeblobis aparatura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</si>
  <si>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"v" qvepunqti</t>
    </r>
  </si>
  <si>
    <t>sxvadasxva sakvebi produqtebi</t>
  </si>
  <si>
    <t>sasmelebi, Tambaqo da monaTesave produqtebi</t>
  </si>
  <si>
    <t>kanonis  me-10¹ muxlis me-3 punqtis "z" qvepunqti</t>
  </si>
  <si>
    <t>qselebis, internetisa da intranetis programuli paketebi</t>
  </si>
  <si>
    <t>mTliani an nawilobrivi samSeneblo samuSaoebi da samoqalaqo mSeneblobis samuSaoebi</t>
  </si>
  <si>
    <t>specialuri tansacmeli da aqsesuarebi</t>
  </si>
  <si>
    <t>iaraRi, sabrZolo masala da aqsesuarebi (Tanmdevi nawilebi)</t>
  </si>
  <si>
    <t>erToblivi tenderi</t>
  </si>
  <si>
    <t xml:space="preserve">sagangebo situaciebis dros gamosayenebeli mowyobilobebi da usafrTxoebis saSualebebi </t>
  </si>
  <si>
    <r>
      <t xml:space="preserve">4. dafinansebis wyaro                                                 </t>
    </r>
    <r>
      <rPr>
        <b/>
        <sz val="9"/>
        <rFont val="AcadNusx"/>
      </rPr>
      <t>saxelmwifo biujeti</t>
    </r>
  </si>
  <si>
    <t>safosto da sakuriero momsaxurebebi</t>
  </si>
  <si>
    <t>Senobis dasrulebis samuSaoebi</t>
  </si>
  <si>
    <t>samSeneblo-samontaJo samuSaoebi</t>
  </si>
  <si>
    <t>sul (Sesyidvebi-araSesyidvebi)</t>
  </si>
  <si>
    <t>gasanaTebeli mowyobilobebi da eleqtronaTurebi</t>
  </si>
  <si>
    <t>sxvadasxva komerciuli momsaxureba da masTan dakavSirebuli momsaxurebebi</t>
  </si>
  <si>
    <t xml:space="preserve">restornebisa da kvebis sawarmoebis momsaxureobebi </t>
  </si>
  <si>
    <t>eleqtroZravebi, generatorebi da transformatorebi</t>
  </si>
  <si>
    <t>satelekomunikacio mowyobilobebi da aqsesuarebi</t>
  </si>
  <si>
    <t>tansacmeli</t>
  </si>
  <si>
    <t>034 00000</t>
  </si>
  <si>
    <t>metyeveobisa da tyekafvis produqtebi</t>
  </si>
  <si>
    <t>soflis meurneobasTan dakavSirebuli momsaxurebebi</t>
  </si>
  <si>
    <t>sasuqebi da nitrogenuli naerTebi</t>
  </si>
  <si>
    <t xml:space="preserve">qaRaldis an muyaos saregistracio Jurnalebi/wignebi, sabuRaltro wignebi, formebi da sxva nabeWdi sakancelario nivTebi </t>
  </si>
  <si>
    <t>satreningo momsaxurebebi</t>
  </si>
  <si>
    <t>avtomanqanebis recxva</t>
  </si>
  <si>
    <t>saamqros danadgarebi</t>
  </si>
  <si>
    <t>traqtorebi</t>
  </si>
  <si>
    <t xml:space="preserve">samSeneblo masalebi da damxmare samSeneblo masalebi 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</si>
  <si>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"T" qvepunqti</t>
    </r>
  </si>
  <si>
    <t>saRebavebi, laqebi da mastikebi</t>
  </si>
  <si>
    <t>struqturuli masalebi</t>
  </si>
  <si>
    <t>danadgarebi meqanikuri energiis warmoebisa da gamoyenebisTvis</t>
  </si>
  <si>
    <t>tumboebis, sarqvelebis, onkanebisa da liTonis konteinerebis, aseve, manqana-danadgarebis SekeTeba da teqnikuri momsaxureba</t>
  </si>
  <si>
    <t>optikuri xelsawyoebi</t>
  </si>
  <si>
    <t>tele da radiosignalis mimRebebi da audio an videogamosaxulebis Camweri an aRwarmoebis aparatura</t>
  </si>
  <si>
    <t>arqiteqturuli da masTan dakavSirebuli momsaxurebebi</t>
  </si>
  <si>
    <t>II kv</t>
  </si>
  <si>
    <t>II-IV kv</t>
  </si>
  <si>
    <t>fexsacmeli</t>
  </si>
  <si>
    <t>sportuli saqoneli da aRWurviloba - (inventari)</t>
  </si>
  <si>
    <t>kompiuteruli mowyobilobebi da aqsesuarebi</t>
  </si>
  <si>
    <t>sanavigacio da meteorologiuri xelsawyoebi</t>
  </si>
  <si>
    <t>sainJinro momsaxurebebi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</si>
  <si>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
19 ivnisi 2024 weli</t>
    </r>
  </si>
  <si>
    <t>gamagrilebeli da saventilacio mowyobilobebi</t>
  </si>
  <si>
    <t xml:space="preserve">               danarTi #1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</si>
  <si>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  19 ivnisi 2024 weli</t>
    </r>
  </si>
  <si>
    <r>
      <t xml:space="preserve">4. dafinansebis wyaro                                                                                </t>
    </r>
    <r>
      <rPr>
        <b/>
        <sz val="9"/>
        <rFont val="AcadNusx"/>
      </rPr>
      <t>sakuTari saxsrebi</t>
    </r>
  </si>
  <si>
    <t>09200000</t>
  </si>
  <si>
    <t>mosavlis asaRebi manqanebi</t>
  </si>
  <si>
    <t>specializebuli sasoflo-sameurneo an satyeo daniSnulebis manqana-danadgarebi</t>
  </si>
  <si>
    <t>samuSao tansacmeli, spectansacmeli da aqsesuarebi</t>
  </si>
  <si>
    <t>garedan Casacmeli tansacmeli</t>
  </si>
  <si>
    <t>sabargo nivTebi, sasarajo nakeTobebi, tomrebi da CanTebi</t>
  </si>
  <si>
    <t>teqstilis narTi da Zafi</t>
  </si>
  <si>
    <t>tyavis, teqstilis, rezinisa da plastmasis narCeni</t>
  </si>
  <si>
    <t>nabeWdi wignebi, broSurebi da sainformacio furclebi</t>
  </si>
  <si>
    <t xml:space="preserve"> sxvadasxva nabeWdi masala</t>
  </si>
  <si>
    <t xml:space="preserve"> sufTa qimikatebi da sxvadasxva qimiuri nivTierebebis produqtebi</t>
  </si>
  <si>
    <t>eleqtroenergiis gamanawilebeli da sakontrolo aparatura</t>
  </si>
  <si>
    <t>izolirebuli mavTuli da kabeli</t>
  </si>
  <si>
    <t>samedicino mowyobilobebi</t>
  </si>
  <si>
    <t>avtosatransporto saualebebi</t>
  </si>
  <si>
    <t>motocikletebi, velosipedebi da motocikletis etlebi</t>
  </si>
  <si>
    <t>sxvadasxva satransporto mowyobiloba da saTadarigo nawilebi</t>
  </si>
  <si>
    <t>individualuri da damxmare mowyobilobebi</t>
  </si>
  <si>
    <t>sazomi xelsawyoebi</t>
  </si>
  <si>
    <t>qsovilis nivTebi</t>
  </si>
  <si>
    <t>saojaxo teqnika</t>
  </si>
  <si>
    <t>sawmendi da saprialebeli produqcia</t>
  </si>
  <si>
    <t>bunebrivi wyali</t>
  </si>
  <si>
    <t>amwe da gadasazidi mowyobilobebi da maTi nawilebi</t>
  </si>
  <si>
    <t>Carxebi</t>
  </si>
  <si>
    <t>xelsawyoebi, saketebi, gasaRebebi, anjamebi, damWerebi, Wajvebi da zambarebi/resorebi</t>
  </si>
  <si>
    <t>saqmiani garigebebisa da piradi saqmeebis marTvis programuli paketebi</t>
  </si>
  <si>
    <t>wylis ganawileba da masTan dakavSirebuli momsaxurebebi</t>
  </si>
  <si>
    <t>gazis ganawileba da masaTan dakavSirebuli momsaxurebebi</t>
  </si>
  <si>
    <t>teqnikuri Semowmeba, analizi da sakonsultacio momsaxurebebi</t>
  </si>
  <si>
    <t>WaburRilis koSkuris ganTavsebasTan dakavSirebuli momsaxurebebi</t>
  </si>
  <si>
    <t>mebaRCeobasTan dakavSirebuli momsaxurebebi</t>
  </si>
  <si>
    <t xml:space="preserve"> bazris kvleva da ekonomikuri kvleva; gamokiTxvebi da statistika</t>
  </si>
  <si>
    <t>biznessa da menejmentTan dakavSirebuli konsultaciebi da momsaxurebebi</t>
  </si>
  <si>
    <t xml:space="preserve"> beWdva da masTan dakavSirebuli momsaxurebebi</t>
  </si>
  <si>
    <t>Camdinare wylebTan dakavSirebuli momsaxurebebi</t>
  </si>
  <si>
    <t>sxvadasxva momsaxureba</t>
  </si>
  <si>
    <t xml:space="preserve">finansuri departamentis, Sesyidvebis sammarTvelos ufrosi                                                                                     </t>
  </si>
  <si>
    <t xml:space="preserve">                  danarTi #3</t>
  </si>
  <si>
    <t xml:space="preserve">             saxelmwifo Sesyidvebis wliuri gegmis forma 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</si>
  <si>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   30 ianvari 2024 weli</t>
    </r>
  </si>
  <si>
    <r>
      <t xml:space="preserve">4. dafinansebis wyaro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cadNusx"/>
      </rPr>
      <t>granti (</t>
    </r>
    <r>
      <rPr>
        <b/>
        <sz val="9"/>
        <rFont val="Times New Roman"/>
        <family val="1"/>
      </rPr>
      <t>BTC Co</t>
    </r>
    <r>
      <rPr>
        <b/>
        <sz val="9"/>
        <rFont val="AcadNusx"/>
      </rPr>
      <t>) (</t>
    </r>
    <r>
      <rPr>
        <b/>
        <sz val="9"/>
        <rFont val="Times New Roman"/>
        <family val="1"/>
      </rPr>
      <t>SCP Co</t>
    </r>
    <r>
      <rPr>
        <b/>
        <sz val="9"/>
        <rFont val="AcadNusx"/>
      </rPr>
      <t>)                                                                                  (xelSekrulebis # 32) (registraciis #1254)</t>
    </r>
  </si>
  <si>
    <t xml:space="preserve">finansuri departamentis, Sesyidvebis sammarTvelos ufrosi                                                                                                 </t>
  </si>
  <si>
    <t xml:space="preserve">                  danarTi #4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</si>
  <si>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30 ianvari 2024 weli</t>
    </r>
  </si>
  <si>
    <r>
      <t xml:space="preserve">4. dafinansebis wyaro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cadNusx"/>
      </rPr>
      <t xml:space="preserve">granti </t>
    </r>
    <r>
      <rPr>
        <b/>
        <sz val="9"/>
        <rFont val="Sylfaen"/>
        <family val="1"/>
      </rPr>
      <t xml:space="preserve"> (GIZ) (GCF)      </t>
    </r>
    <r>
      <rPr>
        <b/>
        <sz val="9"/>
        <rFont val="AcadNusx"/>
      </rPr>
      <t xml:space="preserve">                                                                                       </t>
    </r>
  </si>
  <si>
    <t>ssip - erovnuli satyeo saagento</t>
  </si>
  <si>
    <t>miwis saTxreli da saxapavi manqanebi da maTi (maTTan dakavSirebuli) nawilebi</t>
  </si>
  <si>
    <t>sastumros momsaxureba</t>
  </si>
  <si>
    <t>saavtomobilo transportis momsaxurebebi</t>
  </si>
  <si>
    <t>sabanko da sainvesticio momsaxurebebi</t>
  </si>
  <si>
    <t>momsaxurebebi kvlevisa da eqsperimentuli ganviTarebis sferoSi</t>
  </si>
  <si>
    <t>mravalwliani (2 weli)</t>
  </si>
  <si>
    <t>sabuRaltro, auditoruli da fiskaluri momsaxurebebi</t>
  </si>
  <si>
    <t>ofisis muSaobis uzrunvelyofasTan dakavSirebuli momsaxurebebi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</si>
</sst>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35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cadNusx"/>
    </font>
    <font>
      <sz val="10"/>
      <name val="AcadNusx"/>
    </font>
    <font>
      <sz val="7"/>
      <name val="AcadNusx"/>
    </font>
    <font>
      <sz val="6"/>
      <name val="AcadNusx"/>
    </font>
    <font>
      <sz val="9"/>
      <name val="AcadNusx"/>
    </font>
    <font>
      <sz val="8"/>
      <name val="AcadNusx"/>
    </font>
    <font>
      <sz val="10"/>
      <color rgb="FFFF0000"/>
      <name val="AcadNusx"/>
    </font>
    <font>
      <b/>
      <sz val="8"/>
      <name val="AcadNusx"/>
    </font>
    <font>
      <sz val="7"/>
      <name val="Calibri"/>
      <family val="2"/>
      <charset val="204"/>
    </font>
    <font>
      <sz val="10"/>
      <name val="Arial"/>
      <family val="2"/>
    </font>
    <font>
      <sz val="6"/>
      <color rgb="FFFF0000"/>
      <name val="AcadNusx"/>
    </font>
    <font>
      <sz val="8"/>
      <color rgb="FFFF0000"/>
      <name val="AcadNusx"/>
    </font>
    <font>
      <b/>
      <i/>
      <sz val="9"/>
      <name val="AcadNusx"/>
    </font>
    <font>
      <b/>
      <sz val="9"/>
      <name val="AcadNusx"/>
    </font>
    <font>
      <sz val="9"/>
      <name val="Arial"/>
      <family val="2"/>
    </font>
    <font>
      <b/>
      <sz val="10"/>
      <color rgb="FFFF0000"/>
      <name val="AcadNusx"/>
    </font>
    <font>
      <b/>
      <sz val="9"/>
      <color rgb="FF00B050"/>
      <name val="AcadNusx"/>
    </font>
    <font>
      <b/>
      <sz val="9"/>
      <color rgb="FFFF0000"/>
      <name val="AcadNusx"/>
    </font>
    <font>
      <b/>
      <sz val="7"/>
      <color rgb="FF0070C0"/>
      <name val="AcadNusx"/>
    </font>
    <font>
      <sz val="16"/>
      <name val="AcadNusx"/>
    </font>
    <font>
      <b/>
      <sz val="12"/>
      <name val="AcadNusx"/>
    </font>
    <font>
      <sz val="10"/>
      <name val="Times New Roman"/>
      <family val="1"/>
    </font>
    <font>
      <b/>
      <sz val="10"/>
      <color rgb="FF00B050"/>
      <name val="AcadNusx"/>
    </font>
    <font>
      <sz val="10"/>
      <color rgb="FF00B050"/>
      <name val="AcadNusx"/>
    </font>
    <font>
      <sz val="9"/>
      <color rgb="FFFF0000"/>
      <name val="AcadNusx"/>
    </font>
    <font>
      <b/>
      <sz val="11"/>
      <name val="AcadNusx"/>
    </font>
    <font>
      <sz val="11"/>
      <name val="AcadNusx"/>
    </font>
    <font>
      <sz val="9"/>
      <color theme="1"/>
      <name val="AcadNusx"/>
    </font>
    <font>
      <sz val="8"/>
      <name val="Times New Roman"/>
      <family val="1"/>
      <charset val="204"/>
    </font>
    <font>
      <b/>
      <sz val="9"/>
      <name val="Times New Roman"/>
      <family val="1"/>
    </font>
    <font>
      <b/>
      <sz val="10"/>
      <color rgb="FF0070C0"/>
      <name val="AcadNusx"/>
    </font>
    <font>
      <b/>
      <sz val="9"/>
      <name val="Sylfaen"/>
      <family val="1"/>
    </font>
    <font>
      <sz val="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08">
    <xf numFmtId="0" fontId="0" fillId="0" borderId="0" xfId="0"/>
    <xf numFmtId="164" fontId="3" fillId="0" borderId="0" xfId="1" applyNumberFormat="1" applyFont="1" applyFill="1" applyAlignment="1">
      <alignment vertical="center" wrapText="1"/>
    </xf>
    <xf numFmtId="164" fontId="7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" fontId="2" fillId="0" borderId="0" xfId="1" applyNumberFormat="1" applyFont="1" applyFill="1" applyAlignment="1">
      <alignment horizontal="center" vertical="center" wrapText="1"/>
    </xf>
    <xf numFmtId="1" fontId="17" fillId="0" borderId="0" xfId="0" applyNumberFormat="1" applyFont="1" applyFill="1" applyAlignment="1">
      <alignment horizontal="center" vertical="center" wrapText="1"/>
    </xf>
    <xf numFmtId="1" fontId="3" fillId="0" borderId="0" xfId="1" applyNumberFormat="1" applyFont="1" applyFill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1" fontId="22" fillId="0" borderId="0" xfId="0" applyNumberFormat="1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1" fontId="3" fillId="0" borderId="0" xfId="1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1" fontId="21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1" fontId="3" fillId="0" borderId="0" xfId="1" applyNumberFormat="1" applyFont="1" applyFill="1" applyAlignment="1">
      <alignment horizontal="center" wrapText="1"/>
    </xf>
    <xf numFmtId="1" fontId="3" fillId="0" borderId="0" xfId="0" applyNumberFormat="1" applyFont="1" applyFill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19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/>
    </xf>
    <xf numFmtId="1" fontId="19" fillId="0" borderId="1" xfId="1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1" fontId="29" fillId="0" borderId="1" xfId="1" applyNumberFormat="1" applyFont="1" applyFill="1" applyBorder="1" applyAlignment="1">
      <alignment horizontal="center" vertical="center" wrapText="1"/>
    </xf>
    <xf numFmtId="1" fontId="27" fillId="0" borderId="0" xfId="1" applyNumberFormat="1" applyFont="1" applyFill="1" applyAlignment="1">
      <alignment horizontal="center" vertical="center" wrapText="1"/>
    </xf>
    <xf numFmtId="1" fontId="22" fillId="0" borderId="0" xfId="1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3" fontId="3" fillId="0" borderId="0" xfId="1" applyFont="1" applyFill="1" applyAlignment="1">
      <alignment vertical="center" wrapText="1"/>
    </xf>
    <xf numFmtId="43" fontId="6" fillId="0" borderId="1" xfId="1" applyFont="1" applyFill="1" applyBorder="1" applyAlignment="1">
      <alignment horizontal="center" vertical="center" wrapText="1"/>
    </xf>
    <xf numFmtId="43" fontId="2" fillId="0" borderId="0" xfId="1" applyFont="1" applyFill="1" applyAlignment="1">
      <alignment horizontal="center" vertical="center" wrapText="1"/>
    </xf>
    <xf numFmtId="43" fontId="7" fillId="0" borderId="0" xfId="1" applyFont="1" applyFill="1" applyAlignment="1">
      <alignment vertical="center" wrapText="1"/>
    </xf>
    <xf numFmtId="1" fontId="7" fillId="0" borderId="0" xfId="0" applyNumberFormat="1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1" fontId="2" fillId="0" borderId="0" xfId="1" applyNumberFormat="1" applyFont="1" applyFill="1" applyBorder="1" applyAlignment="1">
      <alignment horizontal="center" vertical="center" wrapText="1"/>
    </xf>
    <xf numFmtId="43" fontId="7" fillId="0" borderId="0" xfId="0" applyNumberFormat="1" applyFont="1" applyFill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/>
    </xf>
    <xf numFmtId="1" fontId="34" fillId="0" borderId="0" xfId="0" applyNumberFormat="1" applyFont="1" applyFill="1" applyAlignment="1">
      <alignment horizontal="center" vertical="center" wrapText="1"/>
    </xf>
    <xf numFmtId="165" fontId="12" fillId="0" borderId="0" xfId="0" applyNumberFormat="1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" fontId="27" fillId="0" borderId="3" xfId="0" applyNumberFormat="1" applyFont="1" applyFill="1" applyBorder="1" applyAlignment="1">
      <alignment horizontal="center" vertical="center" wrapText="1"/>
    </xf>
    <xf numFmtId="1" fontId="28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1" fontId="3" fillId="0" borderId="3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105</xdr:row>
      <xdr:rowOff>0</xdr:rowOff>
    </xdr:from>
    <xdr:to>
      <xdr:col>5</xdr:col>
      <xdr:colOff>981075</xdr:colOff>
      <xdr:row>105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305175" y="185070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108</xdr:row>
      <xdr:rowOff>9525</xdr:rowOff>
    </xdr:from>
    <xdr:to>
      <xdr:col>5</xdr:col>
      <xdr:colOff>981075</xdr:colOff>
      <xdr:row>108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3314700" y="1945005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105</xdr:row>
      <xdr:rowOff>9525</xdr:rowOff>
    </xdr:from>
    <xdr:to>
      <xdr:col>5</xdr:col>
      <xdr:colOff>971550</xdr:colOff>
      <xdr:row>105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3314700" y="18516600"/>
          <a:ext cx="1371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109</xdr:row>
      <xdr:rowOff>0</xdr:rowOff>
    </xdr:from>
    <xdr:to>
      <xdr:col>5</xdr:col>
      <xdr:colOff>981075</xdr:colOff>
      <xdr:row>109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B2957A49-D5B3-46F3-B27B-2D71291701A0}"/>
            </a:ext>
          </a:extLst>
        </xdr:cNvPr>
        <xdr:cNvSpPr>
          <a:spLocks noChangeShapeType="1"/>
        </xdr:cNvSpPr>
      </xdr:nvSpPr>
      <xdr:spPr bwMode="auto">
        <a:xfrm>
          <a:off x="4505325" y="4640580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</xdr:row>
      <xdr:rowOff>9525</xdr:rowOff>
    </xdr:from>
    <xdr:to>
      <xdr:col>5</xdr:col>
      <xdr:colOff>981075</xdr:colOff>
      <xdr:row>114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1FC25FC3-45FF-4BD5-BD2F-3068F0D66717}"/>
            </a:ext>
          </a:extLst>
        </xdr:cNvPr>
        <xdr:cNvSpPr>
          <a:spLocks noChangeShapeType="1"/>
        </xdr:cNvSpPr>
      </xdr:nvSpPr>
      <xdr:spPr bwMode="auto">
        <a:xfrm flipV="1">
          <a:off x="4505325" y="4735830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109</xdr:row>
      <xdr:rowOff>9525</xdr:rowOff>
    </xdr:from>
    <xdr:to>
      <xdr:col>5</xdr:col>
      <xdr:colOff>971550</xdr:colOff>
      <xdr:row>109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954AFB33-BE32-4C54-A687-7892A421A738}"/>
            </a:ext>
          </a:extLst>
        </xdr:cNvPr>
        <xdr:cNvSpPr>
          <a:spLocks noChangeShapeType="1"/>
        </xdr:cNvSpPr>
      </xdr:nvSpPr>
      <xdr:spPr bwMode="auto">
        <a:xfrm flipV="1">
          <a:off x="4505325" y="46415325"/>
          <a:ext cx="23145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17</xdr:row>
      <xdr:rowOff>0</xdr:rowOff>
    </xdr:from>
    <xdr:to>
      <xdr:col>5</xdr:col>
      <xdr:colOff>981075</xdr:colOff>
      <xdr:row>17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F72BCC55-A019-4A83-A2FF-E62907046B97}"/>
            </a:ext>
          </a:extLst>
        </xdr:cNvPr>
        <xdr:cNvSpPr>
          <a:spLocks noChangeShapeType="1"/>
        </xdr:cNvSpPr>
      </xdr:nvSpPr>
      <xdr:spPr bwMode="auto">
        <a:xfrm>
          <a:off x="5124450" y="54006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22</xdr:row>
      <xdr:rowOff>9525</xdr:rowOff>
    </xdr:from>
    <xdr:to>
      <xdr:col>5</xdr:col>
      <xdr:colOff>981075</xdr:colOff>
      <xdr:row>22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F9D0D70F-A381-4AE0-A4DF-A4DC301813C5}"/>
            </a:ext>
          </a:extLst>
        </xdr:cNvPr>
        <xdr:cNvSpPr>
          <a:spLocks noChangeShapeType="1"/>
        </xdr:cNvSpPr>
      </xdr:nvSpPr>
      <xdr:spPr bwMode="auto">
        <a:xfrm flipV="1">
          <a:off x="5133975" y="66770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17</xdr:row>
      <xdr:rowOff>9525</xdr:rowOff>
    </xdr:from>
    <xdr:to>
      <xdr:col>5</xdr:col>
      <xdr:colOff>971550</xdr:colOff>
      <xdr:row>17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9577DEC3-AE16-4B61-9D2E-A89438C08B74}"/>
            </a:ext>
          </a:extLst>
        </xdr:cNvPr>
        <xdr:cNvSpPr>
          <a:spLocks noChangeShapeType="1"/>
        </xdr:cNvSpPr>
      </xdr:nvSpPr>
      <xdr:spPr bwMode="auto">
        <a:xfrm flipV="1">
          <a:off x="5133975" y="5410200"/>
          <a:ext cx="1628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30</xdr:row>
      <xdr:rowOff>0</xdr:rowOff>
    </xdr:from>
    <xdr:to>
      <xdr:col>5</xdr:col>
      <xdr:colOff>981075</xdr:colOff>
      <xdr:row>30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8476E6DF-90F6-4B3A-977D-EDA125DF5B7C}"/>
            </a:ext>
          </a:extLst>
        </xdr:cNvPr>
        <xdr:cNvSpPr>
          <a:spLocks noChangeShapeType="1"/>
        </xdr:cNvSpPr>
      </xdr:nvSpPr>
      <xdr:spPr bwMode="auto">
        <a:xfrm>
          <a:off x="5124450" y="10306050"/>
          <a:ext cx="1771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35</xdr:row>
      <xdr:rowOff>9525</xdr:rowOff>
    </xdr:from>
    <xdr:to>
      <xdr:col>5</xdr:col>
      <xdr:colOff>981075</xdr:colOff>
      <xdr:row>35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878AF43C-606B-438B-B181-EB7D30A6C710}"/>
            </a:ext>
          </a:extLst>
        </xdr:cNvPr>
        <xdr:cNvSpPr>
          <a:spLocks noChangeShapeType="1"/>
        </xdr:cNvSpPr>
      </xdr:nvSpPr>
      <xdr:spPr bwMode="auto">
        <a:xfrm flipV="1">
          <a:off x="5133975" y="11582400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30</xdr:row>
      <xdr:rowOff>9525</xdr:rowOff>
    </xdr:from>
    <xdr:to>
      <xdr:col>5</xdr:col>
      <xdr:colOff>971550</xdr:colOff>
      <xdr:row>30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66318158-8FD7-4931-B520-C74D7898C1A6}"/>
            </a:ext>
          </a:extLst>
        </xdr:cNvPr>
        <xdr:cNvSpPr>
          <a:spLocks noChangeShapeType="1"/>
        </xdr:cNvSpPr>
      </xdr:nvSpPr>
      <xdr:spPr bwMode="auto">
        <a:xfrm flipV="1">
          <a:off x="5133975" y="10315575"/>
          <a:ext cx="1762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8"/>
  <sheetViews>
    <sheetView view="pageBreakPreview" zoomScale="120" zoomScaleNormal="145" zoomScaleSheetLayoutView="120" workbookViewId="0">
      <selection activeCell="K8" sqref="K8"/>
    </sheetView>
  </sheetViews>
  <sheetFormatPr defaultRowHeight="12.75"/>
  <cols>
    <col min="1" max="1" width="3.85546875" style="45" customWidth="1"/>
    <col min="2" max="2" width="10" style="45" customWidth="1"/>
    <col min="3" max="3" width="55.5703125" style="16" customWidth="1"/>
    <col min="4" max="4" width="11.42578125" style="1" customWidth="1"/>
    <col min="5" max="5" width="10.42578125" style="16" customWidth="1"/>
    <col min="6" max="6" width="12.42578125" style="16" bestFit="1" customWidth="1"/>
    <col min="7" max="7" width="10.7109375" style="16" customWidth="1"/>
    <col min="8" max="8" width="43.5703125" style="16" customWidth="1"/>
    <col min="9" max="9" width="20.85546875" style="4" customWidth="1"/>
    <col min="10" max="16384" width="9.140625" style="16"/>
  </cols>
  <sheetData>
    <row r="1" spans="1:9" ht="6" customHeight="1"/>
    <row r="2" spans="1:9" s="6" customFormat="1" ht="23.25" customHeight="1">
      <c r="A2" s="16"/>
      <c r="B2" s="16"/>
      <c r="C2" s="16"/>
      <c r="D2" s="1"/>
      <c r="E2" s="16"/>
      <c r="F2" s="16"/>
      <c r="G2" s="16"/>
      <c r="H2" s="12" t="s">
        <v>40</v>
      </c>
    </row>
    <row r="3" spans="1:9" s="6" customFormat="1" ht="20.25" customHeight="1">
      <c r="A3" s="16"/>
      <c r="B3" s="16"/>
      <c r="C3" s="77" t="s">
        <v>26</v>
      </c>
      <c r="D3" s="77"/>
      <c r="E3" s="77"/>
      <c r="F3" s="77"/>
      <c r="G3" s="77"/>
      <c r="H3" s="16"/>
    </row>
    <row r="4" spans="1:9" s="6" customFormat="1" ht="26.25" customHeight="1">
      <c r="A4" s="78" t="s">
        <v>105</v>
      </c>
      <c r="B4" s="79"/>
      <c r="C4" s="79"/>
      <c r="D4" s="79"/>
      <c r="E4" s="80"/>
      <c r="F4" s="84" t="s">
        <v>7</v>
      </c>
      <c r="G4" s="85"/>
      <c r="H4" s="86"/>
    </row>
    <row r="5" spans="1:9" s="6" customFormat="1" ht="18.75" customHeight="1">
      <c r="A5" s="81"/>
      <c r="B5" s="82"/>
      <c r="C5" s="82"/>
      <c r="D5" s="82"/>
      <c r="E5" s="83"/>
      <c r="F5" s="87">
        <v>204578581</v>
      </c>
      <c r="G5" s="88"/>
      <c r="H5" s="89"/>
    </row>
    <row r="6" spans="1:9" s="6" customFormat="1" ht="22.5" customHeight="1">
      <c r="A6" s="78" t="s">
        <v>8</v>
      </c>
      <c r="B6" s="79"/>
      <c r="C6" s="79"/>
      <c r="D6" s="79"/>
      <c r="E6" s="80"/>
      <c r="F6" s="78" t="s">
        <v>69</v>
      </c>
      <c r="G6" s="90"/>
      <c r="H6" s="91"/>
    </row>
    <row r="7" spans="1:9" s="6" customFormat="1" ht="21.75" customHeight="1">
      <c r="A7" s="87" t="s">
        <v>21</v>
      </c>
      <c r="B7" s="88"/>
      <c r="C7" s="88"/>
      <c r="D7" s="88"/>
      <c r="E7" s="89"/>
      <c r="F7" s="92"/>
      <c r="G7" s="93"/>
      <c r="H7" s="94"/>
    </row>
    <row r="8" spans="1:9" s="6" customFormat="1" ht="21" customHeight="1">
      <c r="A8" s="78" t="s">
        <v>15</v>
      </c>
      <c r="B8" s="79"/>
      <c r="C8" s="79"/>
      <c r="D8" s="79"/>
      <c r="E8" s="79"/>
      <c r="F8" s="79"/>
      <c r="G8" s="79"/>
      <c r="H8" s="80"/>
    </row>
    <row r="9" spans="1:9" s="9" customFormat="1" ht="15.75" customHeight="1">
      <c r="A9" s="95">
        <f>15593180-143000</f>
        <v>15450180</v>
      </c>
      <c r="B9" s="96"/>
      <c r="C9" s="96"/>
      <c r="D9" s="96"/>
      <c r="E9" s="96"/>
      <c r="F9" s="96"/>
      <c r="G9" s="96"/>
      <c r="H9" s="96"/>
      <c r="I9" s="8"/>
    </row>
    <row r="10" spans="1:9" s="9" customFormat="1" ht="66.75" customHeight="1">
      <c r="A10" s="41" t="s">
        <v>1</v>
      </c>
      <c r="B10" s="41" t="s">
        <v>2</v>
      </c>
      <c r="C10" s="41" t="s">
        <v>3</v>
      </c>
      <c r="D10" s="13" t="s">
        <v>38</v>
      </c>
      <c r="E10" s="41" t="s">
        <v>4</v>
      </c>
      <c r="F10" s="41" t="s">
        <v>5</v>
      </c>
      <c r="G10" s="41" t="s">
        <v>6</v>
      </c>
      <c r="H10" s="41" t="s">
        <v>0</v>
      </c>
      <c r="I10" s="8"/>
    </row>
    <row r="11" spans="1:9" s="9" customFormat="1" ht="15" customHeight="1">
      <c r="A11" s="41">
        <v>1</v>
      </c>
      <c r="B11" s="41">
        <v>2</v>
      </c>
      <c r="C11" s="41">
        <v>3</v>
      </c>
      <c r="D11" s="10">
        <v>4</v>
      </c>
      <c r="E11" s="41">
        <v>5</v>
      </c>
      <c r="F11" s="41">
        <v>6</v>
      </c>
      <c r="G11" s="41">
        <v>7</v>
      </c>
      <c r="H11" s="41">
        <v>8</v>
      </c>
      <c r="I11" s="8"/>
    </row>
    <row r="12" spans="1:9" ht="27.75" customHeight="1">
      <c r="A12" s="41">
        <v>1</v>
      </c>
      <c r="B12" s="47" t="s">
        <v>80</v>
      </c>
      <c r="C12" s="41" t="s">
        <v>81</v>
      </c>
      <c r="D12" s="10">
        <f>2000+3200</f>
        <v>5200</v>
      </c>
      <c r="E12" s="41" t="s">
        <v>10</v>
      </c>
      <c r="F12" s="21" t="s">
        <v>12</v>
      </c>
      <c r="G12" s="21" t="s">
        <v>24</v>
      </c>
      <c r="H12" s="22"/>
      <c r="I12" s="16"/>
    </row>
    <row r="13" spans="1:9" ht="31.5" customHeight="1">
      <c r="A13" s="41">
        <v>2</v>
      </c>
      <c r="B13" s="21" t="s">
        <v>34</v>
      </c>
      <c r="C13" s="41" t="s">
        <v>35</v>
      </c>
      <c r="D13" s="10">
        <f>1032180-95580</f>
        <v>936600</v>
      </c>
      <c r="E13" s="41" t="s">
        <v>14</v>
      </c>
      <c r="F13" s="21" t="s">
        <v>12</v>
      </c>
      <c r="G13" s="21" t="s">
        <v>24</v>
      </c>
      <c r="H13" s="22" t="s">
        <v>13</v>
      </c>
      <c r="I13" s="5"/>
    </row>
    <row r="14" spans="1:9" ht="28.5" customHeight="1">
      <c r="A14" s="41">
        <v>3</v>
      </c>
      <c r="B14" s="72" t="s">
        <v>48</v>
      </c>
      <c r="C14" s="73" t="s">
        <v>49</v>
      </c>
      <c r="D14" s="10">
        <f>9000-3000</f>
        <v>6000</v>
      </c>
      <c r="E14" s="41" t="s">
        <v>10</v>
      </c>
      <c r="F14" s="21" t="s">
        <v>12</v>
      </c>
      <c r="G14" s="21" t="s">
        <v>24</v>
      </c>
      <c r="H14" s="22"/>
      <c r="I14" s="16"/>
    </row>
    <row r="15" spans="1:9" ht="29.25" customHeight="1">
      <c r="A15" s="41">
        <v>4</v>
      </c>
      <c r="B15" s="72"/>
      <c r="C15" s="73"/>
      <c r="D15" s="10">
        <v>55922</v>
      </c>
      <c r="E15" s="41" t="s">
        <v>14</v>
      </c>
      <c r="F15" s="21" t="s">
        <v>12</v>
      </c>
      <c r="G15" s="21" t="s">
        <v>24</v>
      </c>
      <c r="H15" s="22" t="s">
        <v>13</v>
      </c>
      <c r="I15" s="16"/>
    </row>
    <row r="16" spans="1:9" ht="32.25" customHeight="1">
      <c r="A16" s="41">
        <v>5</v>
      </c>
      <c r="B16" s="47">
        <v>15800000</v>
      </c>
      <c r="C16" s="41" t="s">
        <v>60</v>
      </c>
      <c r="D16" s="10">
        <f>3000-2300</f>
        <v>700</v>
      </c>
      <c r="E16" s="41" t="s">
        <v>10</v>
      </c>
      <c r="F16" s="21" t="s">
        <v>12</v>
      </c>
      <c r="G16" s="21" t="s">
        <v>24</v>
      </c>
      <c r="H16" s="22" t="s">
        <v>59</v>
      </c>
    </row>
    <row r="17" spans="1:9" s="7" customFormat="1" ht="32.25" customHeight="1">
      <c r="A17" s="41">
        <v>6</v>
      </c>
      <c r="B17" s="47">
        <v>15900000</v>
      </c>
      <c r="C17" s="41" t="s">
        <v>61</v>
      </c>
      <c r="D17" s="10">
        <v>5000</v>
      </c>
      <c r="E17" s="41" t="s">
        <v>10</v>
      </c>
      <c r="F17" s="21" t="s">
        <v>12</v>
      </c>
      <c r="G17" s="21" t="s">
        <v>24</v>
      </c>
      <c r="H17" s="22" t="s">
        <v>59</v>
      </c>
    </row>
    <row r="18" spans="1:9" ht="38.25" customHeight="1">
      <c r="A18" s="41">
        <v>7</v>
      </c>
      <c r="B18" s="41">
        <v>16700000</v>
      </c>
      <c r="C18" s="41" t="s">
        <v>88</v>
      </c>
      <c r="D18" s="36">
        <f>1965000-24780</f>
        <v>1940220</v>
      </c>
      <c r="E18" s="41" t="s">
        <v>25</v>
      </c>
      <c r="F18" s="21" t="s">
        <v>12</v>
      </c>
      <c r="G18" s="21" t="s">
        <v>24</v>
      </c>
      <c r="H18" s="22"/>
      <c r="I18" s="16"/>
    </row>
    <row r="19" spans="1:9" ht="33.75" customHeight="1">
      <c r="A19" s="41">
        <v>8</v>
      </c>
      <c r="B19" s="41">
        <v>18300000</v>
      </c>
      <c r="C19" s="41" t="s">
        <v>79</v>
      </c>
      <c r="D19" s="10">
        <v>5000</v>
      </c>
      <c r="E19" s="41" t="s">
        <v>10</v>
      </c>
      <c r="F19" s="21" t="s">
        <v>12</v>
      </c>
      <c r="G19" s="21" t="s">
        <v>24</v>
      </c>
      <c r="H19" s="22"/>
      <c r="I19" s="5"/>
    </row>
    <row r="20" spans="1:9" ht="36" customHeight="1">
      <c r="A20" s="41">
        <v>9</v>
      </c>
      <c r="B20" s="41">
        <v>18400000</v>
      </c>
      <c r="C20" s="41" t="s">
        <v>65</v>
      </c>
      <c r="D20" s="10">
        <f>348000-72240</f>
        <v>275760</v>
      </c>
      <c r="E20" s="41" t="s">
        <v>25</v>
      </c>
      <c r="F20" s="21" t="s">
        <v>12</v>
      </c>
      <c r="G20" s="21" t="s">
        <v>24</v>
      </c>
      <c r="H20" s="22"/>
      <c r="I20" s="5"/>
    </row>
    <row r="21" spans="1:9" ht="30.75" customHeight="1">
      <c r="A21" s="41">
        <v>10</v>
      </c>
      <c r="B21" s="73">
        <v>18500000</v>
      </c>
      <c r="C21" s="73" t="s">
        <v>54</v>
      </c>
      <c r="D21" s="10">
        <v>7000</v>
      </c>
      <c r="E21" s="41" t="s">
        <v>10</v>
      </c>
      <c r="F21" s="21" t="s">
        <v>12</v>
      </c>
      <c r="G21" s="21" t="s">
        <v>24</v>
      </c>
      <c r="H21" s="22"/>
      <c r="I21" s="16"/>
    </row>
    <row r="22" spans="1:9" ht="34.5" customHeight="1">
      <c r="A22" s="41">
        <v>11</v>
      </c>
      <c r="B22" s="73"/>
      <c r="C22" s="73"/>
      <c r="D22" s="10">
        <f>27000-3650</f>
        <v>23350</v>
      </c>
      <c r="E22" s="41" t="s">
        <v>10</v>
      </c>
      <c r="F22" s="21" t="s">
        <v>12</v>
      </c>
      <c r="G22" s="21" t="s">
        <v>24</v>
      </c>
      <c r="H22" s="22" t="s">
        <v>59</v>
      </c>
      <c r="I22" s="16"/>
    </row>
    <row r="23" spans="1:9" ht="33.75" customHeight="1">
      <c r="A23" s="41">
        <v>12</v>
      </c>
      <c r="B23" s="41">
        <v>18800000</v>
      </c>
      <c r="C23" s="41" t="s">
        <v>100</v>
      </c>
      <c r="D23" s="10">
        <v>2050</v>
      </c>
      <c r="E23" s="41" t="s">
        <v>10</v>
      </c>
      <c r="F23" s="21" t="s">
        <v>98</v>
      </c>
      <c r="G23" s="21" t="s">
        <v>99</v>
      </c>
      <c r="H23" s="22"/>
      <c r="I23" s="5"/>
    </row>
    <row r="24" spans="1:9" ht="39" customHeight="1">
      <c r="A24" s="41">
        <v>13</v>
      </c>
      <c r="B24" s="41">
        <v>22400000</v>
      </c>
      <c r="C24" s="41" t="s">
        <v>57</v>
      </c>
      <c r="D24" s="10">
        <f>18000-3700</f>
        <v>14300</v>
      </c>
      <c r="E24" s="41" t="s">
        <v>25</v>
      </c>
      <c r="F24" s="21" t="s">
        <v>12</v>
      </c>
      <c r="G24" s="21" t="s">
        <v>24</v>
      </c>
      <c r="H24" s="22"/>
      <c r="I24" s="16"/>
    </row>
    <row r="25" spans="1:9" ht="47.25" customHeight="1">
      <c r="A25" s="41">
        <v>14</v>
      </c>
      <c r="B25" s="41">
        <v>22800000</v>
      </c>
      <c r="C25" s="41" t="s">
        <v>84</v>
      </c>
      <c r="D25" s="48">
        <f>10880-2939.66</f>
        <v>7940.34</v>
      </c>
      <c r="E25" s="41" t="s">
        <v>25</v>
      </c>
      <c r="F25" s="21" t="s">
        <v>12</v>
      </c>
      <c r="G25" s="21" t="s">
        <v>24</v>
      </c>
      <c r="H25" s="22"/>
    </row>
    <row r="26" spans="1:9" ht="37.5" customHeight="1">
      <c r="A26" s="41">
        <v>15</v>
      </c>
      <c r="B26" s="47">
        <v>24400000</v>
      </c>
      <c r="C26" s="41" t="s">
        <v>83</v>
      </c>
      <c r="D26" s="10">
        <f>158000+125000+16000</f>
        <v>299000</v>
      </c>
      <c r="E26" s="41" t="s">
        <v>25</v>
      </c>
      <c r="F26" s="21" t="s">
        <v>12</v>
      </c>
      <c r="G26" s="21" t="s">
        <v>24</v>
      </c>
      <c r="H26" s="22"/>
      <c r="I26" s="16"/>
    </row>
    <row r="27" spans="1:9" ht="33.75" customHeight="1">
      <c r="A27" s="41">
        <v>16</v>
      </c>
      <c r="B27" s="73">
        <v>30100000</v>
      </c>
      <c r="C27" s="73" t="s">
        <v>22</v>
      </c>
      <c r="D27" s="49">
        <f>10060-2115.74</f>
        <v>7944.26</v>
      </c>
      <c r="E27" s="41" t="s">
        <v>25</v>
      </c>
      <c r="F27" s="21" t="s">
        <v>12</v>
      </c>
      <c r="G27" s="21" t="s">
        <v>24</v>
      </c>
      <c r="H27" s="23"/>
    </row>
    <row r="28" spans="1:9" ht="28.5" customHeight="1">
      <c r="A28" s="41">
        <v>17</v>
      </c>
      <c r="B28" s="73"/>
      <c r="C28" s="73"/>
      <c r="D28" s="37">
        <f>13000+15000</f>
        <v>28000</v>
      </c>
      <c r="E28" s="41" t="s">
        <v>14</v>
      </c>
      <c r="F28" s="21" t="s">
        <v>12</v>
      </c>
      <c r="G28" s="21" t="s">
        <v>24</v>
      </c>
      <c r="H28" s="22" t="s">
        <v>13</v>
      </c>
    </row>
    <row r="29" spans="1:9" ht="30" customHeight="1">
      <c r="A29" s="41">
        <v>18</v>
      </c>
      <c r="B29" s="74">
        <v>30200000</v>
      </c>
      <c r="C29" s="74" t="s">
        <v>102</v>
      </c>
      <c r="D29" s="38">
        <f>216500+101500</f>
        <v>318000</v>
      </c>
      <c r="E29" s="41" t="s">
        <v>14</v>
      </c>
      <c r="F29" s="21" t="s">
        <v>12</v>
      </c>
      <c r="G29" s="21" t="s">
        <v>24</v>
      </c>
      <c r="H29" s="22" t="s">
        <v>13</v>
      </c>
    </row>
    <row r="30" spans="1:9" ht="28.5" customHeight="1">
      <c r="A30" s="41">
        <v>19</v>
      </c>
      <c r="B30" s="75"/>
      <c r="C30" s="75"/>
      <c r="D30" s="38">
        <f>9999-700</f>
        <v>9299</v>
      </c>
      <c r="E30" s="41" t="s">
        <v>10</v>
      </c>
      <c r="F30" s="21" t="s">
        <v>12</v>
      </c>
      <c r="G30" s="21" t="s">
        <v>24</v>
      </c>
      <c r="H30" s="22"/>
    </row>
    <row r="31" spans="1:9" ht="34.5" customHeight="1">
      <c r="A31" s="41">
        <v>20</v>
      </c>
      <c r="B31" s="41">
        <v>31100000</v>
      </c>
      <c r="C31" s="41" t="s">
        <v>77</v>
      </c>
      <c r="D31" s="10">
        <f>1000</f>
        <v>1000</v>
      </c>
      <c r="E31" s="41" t="s">
        <v>10</v>
      </c>
      <c r="F31" s="21" t="s">
        <v>12</v>
      </c>
      <c r="G31" s="21" t="s">
        <v>24</v>
      </c>
      <c r="H31" s="22"/>
      <c r="I31" s="5"/>
    </row>
    <row r="32" spans="1:9" ht="26.25" customHeight="1">
      <c r="A32" s="41">
        <v>21</v>
      </c>
      <c r="B32" s="73">
        <v>31400000</v>
      </c>
      <c r="C32" s="73" t="s">
        <v>29</v>
      </c>
      <c r="D32" s="10">
        <f>1000+1000</f>
        <v>2000</v>
      </c>
      <c r="E32" s="41" t="s">
        <v>10</v>
      </c>
      <c r="F32" s="21" t="s">
        <v>12</v>
      </c>
      <c r="G32" s="21" t="s">
        <v>24</v>
      </c>
      <c r="H32" s="22"/>
      <c r="I32" s="5"/>
    </row>
    <row r="33" spans="1:11" ht="29.25" customHeight="1">
      <c r="A33" s="41">
        <v>22</v>
      </c>
      <c r="B33" s="73"/>
      <c r="C33" s="73"/>
      <c r="D33" s="10">
        <f>15000+4505</f>
        <v>19505</v>
      </c>
      <c r="E33" s="41" t="s">
        <v>14</v>
      </c>
      <c r="F33" s="21" t="s">
        <v>12</v>
      </c>
      <c r="G33" s="21" t="s">
        <v>24</v>
      </c>
      <c r="H33" s="22" t="s">
        <v>13</v>
      </c>
      <c r="I33" s="5"/>
    </row>
    <row r="34" spans="1:11" ht="34.5" customHeight="1">
      <c r="A34" s="41">
        <v>23</v>
      </c>
      <c r="B34" s="41">
        <v>31500000</v>
      </c>
      <c r="C34" s="41" t="s">
        <v>74</v>
      </c>
      <c r="D34" s="10">
        <f>16000-2000-1000</f>
        <v>13000</v>
      </c>
      <c r="E34" s="41" t="s">
        <v>25</v>
      </c>
      <c r="F34" s="21" t="s">
        <v>12</v>
      </c>
      <c r="G34" s="21" t="s">
        <v>24</v>
      </c>
      <c r="H34" s="33"/>
      <c r="I34" s="16"/>
    </row>
    <row r="35" spans="1:11" ht="39.75" customHeight="1">
      <c r="A35" s="41">
        <v>24</v>
      </c>
      <c r="B35" s="41">
        <v>32200000</v>
      </c>
      <c r="C35" s="41" t="s">
        <v>58</v>
      </c>
      <c r="D35" s="10">
        <v>9000</v>
      </c>
      <c r="E35" s="41" t="s">
        <v>10</v>
      </c>
      <c r="F35" s="21" t="s">
        <v>12</v>
      </c>
      <c r="G35" s="21" t="s">
        <v>24</v>
      </c>
      <c r="H35" s="22"/>
      <c r="I35" s="5"/>
    </row>
    <row r="36" spans="1:11" ht="33.75" customHeight="1">
      <c r="A36" s="41">
        <v>25</v>
      </c>
      <c r="B36" s="41">
        <v>32300000</v>
      </c>
      <c r="C36" s="41" t="s">
        <v>96</v>
      </c>
      <c r="D36" s="36">
        <v>9900</v>
      </c>
      <c r="E36" s="41" t="s">
        <v>10</v>
      </c>
      <c r="F36" s="21" t="s">
        <v>12</v>
      </c>
      <c r="G36" s="21" t="s">
        <v>24</v>
      </c>
      <c r="H36" s="33"/>
      <c r="I36" s="16"/>
    </row>
    <row r="37" spans="1:11" ht="33.75" customHeight="1">
      <c r="A37" s="41">
        <v>26</v>
      </c>
      <c r="B37" s="42">
        <v>32400000</v>
      </c>
      <c r="C37" s="42" t="s">
        <v>43</v>
      </c>
      <c r="D37" s="10">
        <f>6000-2770</f>
        <v>3230</v>
      </c>
      <c r="E37" s="41" t="s">
        <v>10</v>
      </c>
      <c r="F37" s="21" t="s">
        <v>12</v>
      </c>
      <c r="G37" s="21" t="s">
        <v>24</v>
      </c>
      <c r="H37" s="22"/>
      <c r="I37" s="5"/>
    </row>
    <row r="38" spans="1:11" ht="31.5" customHeight="1">
      <c r="A38" s="41">
        <v>27</v>
      </c>
      <c r="B38" s="41">
        <v>32500000</v>
      </c>
      <c r="C38" s="41" t="s">
        <v>78</v>
      </c>
      <c r="D38" s="10">
        <v>1000</v>
      </c>
      <c r="E38" s="41" t="s">
        <v>10</v>
      </c>
      <c r="F38" s="21" t="s">
        <v>12</v>
      </c>
      <c r="G38" s="21" t="s">
        <v>24</v>
      </c>
      <c r="H38" s="22"/>
      <c r="I38" s="5"/>
    </row>
    <row r="39" spans="1:11" ht="38.25" customHeight="1">
      <c r="A39" s="41">
        <v>28</v>
      </c>
      <c r="B39" s="41">
        <v>34300000</v>
      </c>
      <c r="C39" s="41" t="s">
        <v>36</v>
      </c>
      <c r="D39" s="10">
        <f>146000-100000</f>
        <v>46000</v>
      </c>
      <c r="E39" s="41" t="s">
        <v>14</v>
      </c>
      <c r="F39" s="21" t="s">
        <v>12</v>
      </c>
      <c r="G39" s="21" t="s">
        <v>24</v>
      </c>
      <c r="H39" s="22" t="s">
        <v>13</v>
      </c>
      <c r="I39" s="5"/>
    </row>
    <row r="40" spans="1:11" ht="36.75" customHeight="1">
      <c r="A40" s="41">
        <v>29</v>
      </c>
      <c r="B40" s="74">
        <v>35100000</v>
      </c>
      <c r="C40" s="74" t="s">
        <v>68</v>
      </c>
      <c r="D40" s="36">
        <f>70000</f>
        <v>70000</v>
      </c>
      <c r="E40" s="41" t="s">
        <v>25</v>
      </c>
      <c r="F40" s="21" t="s">
        <v>12</v>
      </c>
      <c r="G40" s="21" t="s">
        <v>24</v>
      </c>
      <c r="H40" s="41"/>
      <c r="I40" s="16"/>
    </row>
    <row r="41" spans="1:11" ht="36.75" customHeight="1">
      <c r="A41" s="41">
        <v>30</v>
      </c>
      <c r="B41" s="75"/>
      <c r="C41" s="75"/>
      <c r="D41" s="10">
        <v>43680</v>
      </c>
      <c r="E41" s="41" t="s">
        <v>25</v>
      </c>
      <c r="F41" s="21" t="s">
        <v>98</v>
      </c>
      <c r="G41" s="21" t="s">
        <v>99</v>
      </c>
      <c r="H41" s="41"/>
      <c r="I41" s="16"/>
    </row>
    <row r="42" spans="1:11" ht="41.25" customHeight="1">
      <c r="A42" s="41">
        <v>31</v>
      </c>
      <c r="B42" s="41">
        <v>35300000</v>
      </c>
      <c r="C42" s="41" t="s">
        <v>66</v>
      </c>
      <c r="D42" s="10">
        <v>5000</v>
      </c>
      <c r="E42" s="41" t="s">
        <v>10</v>
      </c>
      <c r="F42" s="21" t="s">
        <v>12</v>
      </c>
      <c r="G42" s="21" t="s">
        <v>24</v>
      </c>
      <c r="H42" s="22"/>
      <c r="I42" s="5"/>
    </row>
    <row r="43" spans="1:11" ht="41.25" customHeight="1">
      <c r="A43" s="41">
        <v>32</v>
      </c>
      <c r="B43" s="41">
        <v>37400000</v>
      </c>
      <c r="C43" s="41" t="s">
        <v>101</v>
      </c>
      <c r="D43" s="10">
        <v>123</v>
      </c>
      <c r="E43" s="41" t="s">
        <v>10</v>
      </c>
      <c r="F43" s="21" t="s">
        <v>98</v>
      </c>
      <c r="G43" s="21" t="s">
        <v>99</v>
      </c>
      <c r="H43" s="22"/>
      <c r="I43" s="5"/>
    </row>
    <row r="44" spans="1:11" ht="36" customHeight="1">
      <c r="A44" s="41">
        <v>33</v>
      </c>
      <c r="B44" s="43">
        <v>38100000</v>
      </c>
      <c r="C44" s="43" t="s">
        <v>103</v>
      </c>
      <c r="D44" s="10">
        <v>1520</v>
      </c>
      <c r="E44" s="41" t="s">
        <v>10</v>
      </c>
      <c r="F44" s="21" t="s">
        <v>98</v>
      </c>
      <c r="G44" s="21" t="s">
        <v>99</v>
      </c>
      <c r="H44" s="22"/>
      <c r="I44" s="16"/>
    </row>
    <row r="45" spans="1:11" ht="33.75" customHeight="1">
      <c r="A45" s="41">
        <v>34</v>
      </c>
      <c r="B45" s="41">
        <v>38600000</v>
      </c>
      <c r="C45" s="41" t="s">
        <v>95</v>
      </c>
      <c r="D45" s="36">
        <f>114000-32848</f>
        <v>81152</v>
      </c>
      <c r="E45" s="41" t="s">
        <v>25</v>
      </c>
      <c r="F45" s="21" t="s">
        <v>12</v>
      </c>
      <c r="G45" s="21" t="s">
        <v>24</v>
      </c>
      <c r="H45" s="40"/>
      <c r="I45" s="16"/>
    </row>
    <row r="46" spans="1:11" ht="45.75" customHeight="1">
      <c r="A46" s="41">
        <v>35</v>
      </c>
      <c r="B46" s="74">
        <v>39100000</v>
      </c>
      <c r="C46" s="74" t="s">
        <v>11</v>
      </c>
      <c r="D46" s="10">
        <f>70000-34290</f>
        <v>35710</v>
      </c>
      <c r="E46" s="41" t="s">
        <v>14</v>
      </c>
      <c r="F46" s="21" t="s">
        <v>12</v>
      </c>
      <c r="G46" s="21" t="s">
        <v>24</v>
      </c>
      <c r="H46" s="22" t="s">
        <v>13</v>
      </c>
      <c r="K46" s="6"/>
    </row>
    <row r="47" spans="1:11" ht="45.75" customHeight="1">
      <c r="A47" s="41">
        <v>36</v>
      </c>
      <c r="B47" s="98"/>
      <c r="C47" s="98"/>
      <c r="D47" s="10">
        <v>1000</v>
      </c>
      <c r="E47" s="41" t="s">
        <v>10</v>
      </c>
      <c r="F47" s="21" t="s">
        <v>12</v>
      </c>
      <c r="G47" s="21" t="s">
        <v>24</v>
      </c>
      <c r="H47" s="22"/>
      <c r="K47" s="6"/>
    </row>
    <row r="48" spans="1:11" ht="45.75" customHeight="1">
      <c r="A48" s="41">
        <v>37</v>
      </c>
      <c r="B48" s="75"/>
      <c r="C48" s="75"/>
      <c r="D48" s="36">
        <v>3000</v>
      </c>
      <c r="E48" s="41" t="s">
        <v>10</v>
      </c>
      <c r="F48" s="21" t="s">
        <v>12</v>
      </c>
      <c r="G48" s="21" t="s">
        <v>24</v>
      </c>
      <c r="H48" s="22"/>
      <c r="K48" s="6"/>
    </row>
    <row r="49" spans="1:9" ht="37.5" customHeight="1">
      <c r="A49" s="41">
        <v>38</v>
      </c>
      <c r="B49" s="73">
        <v>39200000</v>
      </c>
      <c r="C49" s="73" t="s">
        <v>51</v>
      </c>
      <c r="D49" s="10">
        <f>9000-875</f>
        <v>8125</v>
      </c>
      <c r="E49" s="41" t="s">
        <v>10</v>
      </c>
      <c r="F49" s="21" t="s">
        <v>12</v>
      </c>
      <c r="G49" s="21" t="s">
        <v>24</v>
      </c>
      <c r="H49" s="41"/>
      <c r="I49" s="5"/>
    </row>
    <row r="50" spans="1:9" ht="39.75" customHeight="1">
      <c r="A50" s="41">
        <v>39</v>
      </c>
      <c r="B50" s="73"/>
      <c r="C50" s="73"/>
      <c r="D50" s="10">
        <v>3000</v>
      </c>
      <c r="E50" s="41" t="s">
        <v>10</v>
      </c>
      <c r="F50" s="21" t="s">
        <v>12</v>
      </c>
      <c r="G50" s="21" t="s">
        <v>24</v>
      </c>
      <c r="H50" s="22" t="s">
        <v>59</v>
      </c>
      <c r="I50" s="5"/>
    </row>
    <row r="51" spans="1:9" ht="35.25" customHeight="1">
      <c r="A51" s="41">
        <v>40</v>
      </c>
      <c r="B51" s="73">
        <v>42100000</v>
      </c>
      <c r="C51" s="73" t="s">
        <v>93</v>
      </c>
      <c r="D51" s="36">
        <f>4980+1040</f>
        <v>6020</v>
      </c>
      <c r="E51" s="41" t="s">
        <v>10</v>
      </c>
      <c r="F51" s="21" t="s">
        <v>12</v>
      </c>
      <c r="G51" s="21" t="s">
        <v>24</v>
      </c>
      <c r="H51" s="22"/>
      <c r="I51" s="16"/>
    </row>
    <row r="52" spans="1:9" ht="35.25" customHeight="1">
      <c r="A52" s="41">
        <v>41</v>
      </c>
      <c r="B52" s="73"/>
      <c r="C52" s="73"/>
      <c r="D52" s="10">
        <f>500-500</f>
        <v>0</v>
      </c>
      <c r="E52" s="41" t="s">
        <v>10</v>
      </c>
      <c r="F52" s="21" t="s">
        <v>12</v>
      </c>
      <c r="G52" s="21" t="s">
        <v>24</v>
      </c>
      <c r="H52" s="22"/>
      <c r="I52" s="16"/>
    </row>
    <row r="53" spans="1:9" ht="33.75" customHeight="1">
      <c r="A53" s="41">
        <v>42</v>
      </c>
      <c r="B53" s="41">
        <v>42500000</v>
      </c>
      <c r="C53" s="41" t="s">
        <v>106</v>
      </c>
      <c r="D53" s="36">
        <v>30000</v>
      </c>
      <c r="E53" s="41" t="s">
        <v>25</v>
      </c>
      <c r="F53" s="21" t="s">
        <v>98</v>
      </c>
      <c r="G53" s="21" t="s">
        <v>99</v>
      </c>
      <c r="H53" s="22"/>
      <c r="I53" s="16"/>
    </row>
    <row r="54" spans="1:9" ht="35.25" customHeight="1">
      <c r="A54" s="41">
        <v>43</v>
      </c>
      <c r="B54" s="99">
        <v>42900000</v>
      </c>
      <c r="C54" s="74" t="s">
        <v>50</v>
      </c>
      <c r="D54" s="10">
        <v>500</v>
      </c>
      <c r="E54" s="41" t="s">
        <v>10</v>
      </c>
      <c r="F54" s="21" t="s">
        <v>12</v>
      </c>
      <c r="G54" s="21" t="s">
        <v>24</v>
      </c>
      <c r="H54" s="22"/>
      <c r="I54" s="16"/>
    </row>
    <row r="55" spans="1:9" ht="35.25" customHeight="1">
      <c r="A55" s="41">
        <v>44</v>
      </c>
      <c r="B55" s="100"/>
      <c r="C55" s="75"/>
      <c r="D55" s="36">
        <v>4700</v>
      </c>
      <c r="E55" s="41" t="s">
        <v>10</v>
      </c>
      <c r="F55" s="21" t="s">
        <v>12</v>
      </c>
      <c r="G55" s="21" t="s">
        <v>24</v>
      </c>
      <c r="H55" s="22"/>
      <c r="I55" s="16"/>
    </row>
    <row r="56" spans="1:9" ht="33.75" customHeight="1">
      <c r="A56" s="41">
        <v>45</v>
      </c>
      <c r="B56" s="41">
        <v>43800000</v>
      </c>
      <c r="C56" s="41" t="s">
        <v>87</v>
      </c>
      <c r="D56" s="36">
        <f>280000-100000</f>
        <v>180000</v>
      </c>
      <c r="E56" s="41" t="s">
        <v>25</v>
      </c>
      <c r="F56" s="21" t="s">
        <v>12</v>
      </c>
      <c r="G56" s="21" t="s">
        <v>24</v>
      </c>
      <c r="H56" s="22"/>
      <c r="I56" s="16"/>
    </row>
    <row r="57" spans="1:9" ht="36.75" customHeight="1">
      <c r="A57" s="41">
        <v>46</v>
      </c>
      <c r="B57" s="41">
        <v>44100000</v>
      </c>
      <c r="C57" s="41" t="s">
        <v>89</v>
      </c>
      <c r="D57" s="10">
        <v>2500</v>
      </c>
      <c r="E57" s="41" t="s">
        <v>10</v>
      </c>
      <c r="F57" s="21" t="s">
        <v>12</v>
      </c>
      <c r="G57" s="21" t="s">
        <v>24</v>
      </c>
      <c r="H57" s="22"/>
      <c r="I57" s="16"/>
    </row>
    <row r="58" spans="1:9" ht="43.5" customHeight="1">
      <c r="A58" s="41">
        <v>47</v>
      </c>
      <c r="B58" s="41">
        <v>44200000</v>
      </c>
      <c r="C58" s="41" t="s">
        <v>92</v>
      </c>
      <c r="D58" s="36">
        <f>42460-6372</f>
        <v>36088</v>
      </c>
      <c r="E58" s="41" t="s">
        <v>25</v>
      </c>
      <c r="F58" s="21" t="s">
        <v>12</v>
      </c>
      <c r="G58" s="21" t="s">
        <v>24</v>
      </c>
      <c r="H58" s="22"/>
      <c r="I58" s="16"/>
    </row>
    <row r="59" spans="1:9" ht="44.25" customHeight="1">
      <c r="A59" s="41">
        <v>48</v>
      </c>
      <c r="B59" s="74">
        <v>44400000</v>
      </c>
      <c r="C59" s="74" t="s">
        <v>42</v>
      </c>
      <c r="D59" s="10">
        <f>7350-2450</f>
        <v>4900</v>
      </c>
      <c r="E59" s="41" t="s">
        <v>10</v>
      </c>
      <c r="F59" s="21" t="s">
        <v>12</v>
      </c>
      <c r="G59" s="21" t="s">
        <v>24</v>
      </c>
      <c r="H59" s="22"/>
      <c r="I59" s="5"/>
    </row>
    <row r="60" spans="1:9" ht="44.25" customHeight="1">
      <c r="A60" s="41">
        <v>49</v>
      </c>
      <c r="B60" s="75"/>
      <c r="C60" s="75"/>
      <c r="D60" s="36">
        <v>2600</v>
      </c>
      <c r="E60" s="41" t="s">
        <v>10</v>
      </c>
      <c r="F60" s="21" t="s">
        <v>12</v>
      </c>
      <c r="G60" s="21" t="s">
        <v>24</v>
      </c>
      <c r="H60" s="22"/>
      <c r="I60" s="5"/>
    </row>
    <row r="61" spans="1:9" ht="35.25" customHeight="1">
      <c r="A61" s="41">
        <v>50</v>
      </c>
      <c r="B61" s="41">
        <v>44800000</v>
      </c>
      <c r="C61" s="41" t="s">
        <v>91</v>
      </c>
      <c r="D61" s="10">
        <f>9550-7120</f>
        <v>2430</v>
      </c>
      <c r="E61" s="41" t="s">
        <v>10</v>
      </c>
      <c r="F61" s="21" t="s">
        <v>12</v>
      </c>
      <c r="G61" s="21" t="s">
        <v>24</v>
      </c>
      <c r="H61" s="22"/>
    </row>
    <row r="62" spans="1:9" ht="78.75" customHeight="1">
      <c r="A62" s="41">
        <v>51</v>
      </c>
      <c r="B62" s="41">
        <v>45200000</v>
      </c>
      <c r="C62" s="41" t="s">
        <v>64</v>
      </c>
      <c r="D62" s="36">
        <f>6185300-30000</f>
        <v>6155300</v>
      </c>
      <c r="E62" s="41" t="s">
        <v>25</v>
      </c>
      <c r="F62" s="21" t="s">
        <v>12</v>
      </c>
      <c r="G62" s="21" t="s">
        <v>24</v>
      </c>
      <c r="H62" s="22"/>
      <c r="I62" s="5"/>
    </row>
    <row r="63" spans="1:9" ht="33.75" customHeight="1">
      <c r="A63" s="41">
        <v>52</v>
      </c>
      <c r="B63" s="43">
        <v>45300000</v>
      </c>
      <c r="C63" s="43" t="s">
        <v>72</v>
      </c>
      <c r="D63" s="36">
        <f>20000+8000</f>
        <v>28000</v>
      </c>
      <c r="E63" s="41" t="s">
        <v>25</v>
      </c>
      <c r="F63" s="21" t="s">
        <v>12</v>
      </c>
      <c r="G63" s="21" t="s">
        <v>24</v>
      </c>
      <c r="H63" s="22"/>
      <c r="I63" s="5"/>
    </row>
    <row r="64" spans="1:9" s="7" customFormat="1" ht="38.25" customHeight="1">
      <c r="A64" s="41">
        <v>53</v>
      </c>
      <c r="B64" s="41">
        <v>45400000</v>
      </c>
      <c r="C64" s="41" t="s">
        <v>71</v>
      </c>
      <c r="D64" s="36">
        <f>768571+700</f>
        <v>769271</v>
      </c>
      <c r="E64" s="41" t="s">
        <v>25</v>
      </c>
      <c r="F64" s="21" t="s">
        <v>12</v>
      </c>
      <c r="G64" s="21" t="s">
        <v>24</v>
      </c>
      <c r="H64" s="41"/>
    </row>
    <row r="65" spans="1:9" ht="34.5" customHeight="1">
      <c r="A65" s="41">
        <v>54</v>
      </c>
      <c r="B65" s="41">
        <v>48200000</v>
      </c>
      <c r="C65" s="41" t="s">
        <v>63</v>
      </c>
      <c r="D65" s="10">
        <v>2000</v>
      </c>
      <c r="E65" s="41" t="s">
        <v>10</v>
      </c>
      <c r="F65" s="21" t="s">
        <v>12</v>
      </c>
      <c r="G65" s="21" t="s">
        <v>24</v>
      </c>
      <c r="H65" s="22"/>
    </row>
    <row r="66" spans="1:9" ht="32.25" customHeight="1">
      <c r="A66" s="41">
        <v>55</v>
      </c>
      <c r="B66" s="74">
        <v>48600000</v>
      </c>
      <c r="C66" s="74" t="s">
        <v>56</v>
      </c>
      <c r="D66" s="10">
        <f>5000-500</f>
        <v>4500</v>
      </c>
      <c r="E66" s="41" t="s">
        <v>10</v>
      </c>
      <c r="F66" s="21" t="s">
        <v>12</v>
      </c>
      <c r="G66" s="21" t="s">
        <v>24</v>
      </c>
      <c r="H66" s="22" t="s">
        <v>17</v>
      </c>
    </row>
    <row r="67" spans="1:9" ht="36.75" customHeight="1">
      <c r="A67" s="41">
        <v>56</v>
      </c>
      <c r="B67" s="75"/>
      <c r="C67" s="75"/>
      <c r="D67" s="10">
        <f>900+3000</f>
        <v>3900</v>
      </c>
      <c r="E67" s="41" t="s">
        <v>10</v>
      </c>
      <c r="F67" s="21" t="s">
        <v>12</v>
      </c>
      <c r="G67" s="21" t="s">
        <v>24</v>
      </c>
      <c r="H67" s="22"/>
    </row>
    <row r="68" spans="1:9" ht="37.5" customHeight="1">
      <c r="A68" s="41">
        <v>57</v>
      </c>
      <c r="B68" s="73">
        <v>50100000</v>
      </c>
      <c r="C68" s="73" t="s">
        <v>23</v>
      </c>
      <c r="D68" s="10">
        <f>652000-300</f>
        <v>651700</v>
      </c>
      <c r="E68" s="41" t="s">
        <v>25</v>
      </c>
      <c r="F68" s="21" t="s">
        <v>12</v>
      </c>
      <c r="G68" s="21" t="s">
        <v>24</v>
      </c>
      <c r="H68" s="35"/>
      <c r="I68" s="11"/>
    </row>
    <row r="69" spans="1:9" ht="43.5" customHeight="1">
      <c r="A69" s="41">
        <v>58</v>
      </c>
      <c r="B69" s="73"/>
      <c r="C69" s="73"/>
      <c r="D69" s="10">
        <f>450000-1203</f>
        <v>448797</v>
      </c>
      <c r="E69" s="41" t="s">
        <v>10</v>
      </c>
      <c r="F69" s="21" t="s">
        <v>12</v>
      </c>
      <c r="G69" s="21" t="s">
        <v>24</v>
      </c>
      <c r="H69" s="22" t="s">
        <v>90</v>
      </c>
      <c r="I69" s="11"/>
    </row>
    <row r="70" spans="1:9" ht="38.25" customHeight="1">
      <c r="A70" s="41">
        <v>59</v>
      </c>
      <c r="B70" s="73"/>
      <c r="C70" s="73"/>
      <c r="D70" s="10">
        <f>151663+1100</f>
        <v>152763</v>
      </c>
      <c r="E70" s="41" t="s">
        <v>14</v>
      </c>
      <c r="F70" s="21" t="s">
        <v>12</v>
      </c>
      <c r="G70" s="21" t="s">
        <v>24</v>
      </c>
      <c r="H70" s="22" t="s">
        <v>13</v>
      </c>
      <c r="I70" s="16"/>
    </row>
    <row r="71" spans="1:9" ht="36" customHeight="1">
      <c r="A71" s="41">
        <v>60</v>
      </c>
      <c r="B71" s="73"/>
      <c r="C71" s="73"/>
      <c r="D71" s="48">
        <f>40000-554.6</f>
        <v>39445.4</v>
      </c>
      <c r="E71" s="41" t="s">
        <v>25</v>
      </c>
      <c r="F71" s="21" t="s">
        <v>12</v>
      </c>
      <c r="G71" s="21" t="s">
        <v>24</v>
      </c>
      <c r="H71" s="22" t="s">
        <v>86</v>
      </c>
      <c r="I71" s="11"/>
    </row>
    <row r="72" spans="1:9" ht="35.25" customHeight="1">
      <c r="A72" s="41">
        <v>61</v>
      </c>
      <c r="B72" s="73"/>
      <c r="C72" s="73"/>
      <c r="D72" s="36">
        <f>10000-8550</f>
        <v>1450</v>
      </c>
      <c r="E72" s="41" t="s">
        <v>25</v>
      </c>
      <c r="F72" s="21" t="s">
        <v>12</v>
      </c>
      <c r="G72" s="21" t="s">
        <v>24</v>
      </c>
      <c r="H72" s="22"/>
      <c r="I72" s="11"/>
    </row>
    <row r="73" spans="1:9" ht="56.25" customHeight="1">
      <c r="A73" s="41">
        <v>62</v>
      </c>
      <c r="B73" s="41">
        <v>50300000</v>
      </c>
      <c r="C73" s="41" t="s">
        <v>41</v>
      </c>
      <c r="D73" s="10">
        <f>5000+2000</f>
        <v>7000</v>
      </c>
      <c r="E73" s="41" t="s">
        <v>25</v>
      </c>
      <c r="F73" s="21" t="s">
        <v>12</v>
      </c>
      <c r="G73" s="21" t="s">
        <v>24</v>
      </c>
      <c r="H73" s="22"/>
    </row>
    <row r="74" spans="1:9" ht="49.5" customHeight="1">
      <c r="A74" s="41">
        <v>63</v>
      </c>
      <c r="B74" s="41">
        <v>50500000</v>
      </c>
      <c r="C74" s="41" t="s">
        <v>94</v>
      </c>
      <c r="D74" s="10">
        <v>2000</v>
      </c>
      <c r="E74" s="41" t="s">
        <v>10</v>
      </c>
      <c r="F74" s="21" t="s">
        <v>12</v>
      </c>
      <c r="G74" s="21" t="s">
        <v>24</v>
      </c>
      <c r="H74" s="22"/>
      <c r="I74" s="16"/>
    </row>
    <row r="75" spans="1:9" ht="39" customHeight="1">
      <c r="A75" s="41">
        <v>64</v>
      </c>
      <c r="B75" s="41">
        <v>50700000</v>
      </c>
      <c r="C75" s="41" t="s">
        <v>44</v>
      </c>
      <c r="D75" s="10">
        <f>26000-7500</f>
        <v>18500</v>
      </c>
      <c r="E75" s="41" t="s">
        <v>25</v>
      </c>
      <c r="F75" s="21" t="s">
        <v>12</v>
      </c>
      <c r="G75" s="21" t="s">
        <v>24</v>
      </c>
      <c r="H75" s="22"/>
    </row>
    <row r="76" spans="1:9" s="45" customFormat="1" ht="30.75" customHeight="1">
      <c r="A76" s="41">
        <v>65</v>
      </c>
      <c r="B76" s="73">
        <v>55300000</v>
      </c>
      <c r="C76" s="73" t="s">
        <v>76</v>
      </c>
      <c r="D76" s="10">
        <v>11000</v>
      </c>
      <c r="E76" s="41" t="s">
        <v>10</v>
      </c>
      <c r="F76" s="21" t="s">
        <v>12</v>
      </c>
      <c r="G76" s="21" t="s">
        <v>24</v>
      </c>
      <c r="H76" s="22" t="s">
        <v>59</v>
      </c>
    </row>
    <row r="77" spans="1:9" s="45" customFormat="1" ht="36.75" customHeight="1">
      <c r="A77" s="41">
        <v>66</v>
      </c>
      <c r="B77" s="73"/>
      <c r="C77" s="73"/>
      <c r="D77" s="10">
        <v>9000</v>
      </c>
      <c r="E77" s="41" t="s">
        <v>10</v>
      </c>
      <c r="F77" s="21" t="s">
        <v>12</v>
      </c>
      <c r="G77" s="21" t="s">
        <v>24</v>
      </c>
      <c r="H77" s="22"/>
    </row>
    <row r="78" spans="1:9" ht="36" customHeight="1">
      <c r="A78" s="41">
        <v>67</v>
      </c>
      <c r="B78" s="41">
        <v>63100000</v>
      </c>
      <c r="C78" s="41" t="s">
        <v>45</v>
      </c>
      <c r="D78" s="10">
        <f>15000-1150</f>
        <v>13850</v>
      </c>
      <c r="E78" s="41" t="s">
        <v>25</v>
      </c>
      <c r="F78" s="21" t="s">
        <v>12</v>
      </c>
      <c r="G78" s="21" t="s">
        <v>24</v>
      </c>
      <c r="H78" s="22"/>
    </row>
    <row r="79" spans="1:9" s="45" customFormat="1" ht="36" customHeight="1">
      <c r="A79" s="41">
        <v>68</v>
      </c>
      <c r="B79" s="41">
        <v>63700000</v>
      </c>
      <c r="C79" s="41" t="s">
        <v>19</v>
      </c>
      <c r="D79" s="10">
        <v>91000</v>
      </c>
      <c r="E79" s="41" t="s">
        <v>25</v>
      </c>
      <c r="F79" s="21" t="s">
        <v>12</v>
      </c>
      <c r="G79" s="21" t="s">
        <v>24</v>
      </c>
      <c r="H79" s="35"/>
    </row>
    <row r="80" spans="1:9" s="45" customFormat="1" ht="33.75" customHeight="1">
      <c r="A80" s="41">
        <v>69</v>
      </c>
      <c r="B80" s="41">
        <v>64100000</v>
      </c>
      <c r="C80" s="41" t="s">
        <v>70</v>
      </c>
      <c r="D80" s="10">
        <f>26000+1000</f>
        <v>27000</v>
      </c>
      <c r="E80" s="41" t="s">
        <v>25</v>
      </c>
      <c r="F80" s="21" t="s">
        <v>12</v>
      </c>
      <c r="G80" s="21" t="s">
        <v>24</v>
      </c>
      <c r="H80" s="22"/>
    </row>
    <row r="81" spans="1:9" ht="30" customHeight="1">
      <c r="A81" s="41">
        <v>70</v>
      </c>
      <c r="B81" s="73">
        <v>64200000</v>
      </c>
      <c r="C81" s="73" t="s">
        <v>39</v>
      </c>
      <c r="D81" s="10">
        <f>50000-8113</f>
        <v>41887</v>
      </c>
      <c r="E81" s="41" t="s">
        <v>14</v>
      </c>
      <c r="F81" s="21" t="s">
        <v>12</v>
      </c>
      <c r="G81" s="21" t="s">
        <v>24</v>
      </c>
      <c r="H81" s="22" t="s">
        <v>13</v>
      </c>
      <c r="I81" s="5"/>
    </row>
    <row r="82" spans="1:9" ht="29.25" customHeight="1">
      <c r="A82" s="41">
        <v>71</v>
      </c>
      <c r="B82" s="73"/>
      <c r="C82" s="73"/>
      <c r="D82" s="10">
        <v>1000</v>
      </c>
      <c r="E82" s="41" t="s">
        <v>10</v>
      </c>
      <c r="F82" s="21" t="s">
        <v>12</v>
      </c>
      <c r="G82" s="21" t="s">
        <v>24</v>
      </c>
      <c r="H82" s="22" t="s">
        <v>18</v>
      </c>
      <c r="I82" s="5"/>
    </row>
    <row r="83" spans="1:9" ht="31.5" customHeight="1">
      <c r="A83" s="41">
        <v>72</v>
      </c>
      <c r="B83" s="73"/>
      <c r="C83" s="73"/>
      <c r="D83" s="10">
        <v>2000</v>
      </c>
      <c r="E83" s="41" t="s">
        <v>10</v>
      </c>
      <c r="F83" s="21" t="s">
        <v>12</v>
      </c>
      <c r="G83" s="21" t="s">
        <v>24</v>
      </c>
      <c r="H83" s="22"/>
      <c r="I83" s="5"/>
    </row>
    <row r="84" spans="1:9" ht="33" customHeight="1">
      <c r="A84" s="41">
        <v>73</v>
      </c>
      <c r="B84" s="73"/>
      <c r="C84" s="73"/>
      <c r="D84" s="10">
        <v>25000</v>
      </c>
      <c r="E84" s="41" t="s">
        <v>10</v>
      </c>
      <c r="F84" s="21" t="s">
        <v>12</v>
      </c>
      <c r="G84" s="21" t="s">
        <v>24</v>
      </c>
      <c r="H84" s="22" t="s">
        <v>62</v>
      </c>
      <c r="I84" s="16"/>
    </row>
    <row r="85" spans="1:9" ht="36" customHeight="1">
      <c r="A85" s="41">
        <v>74</v>
      </c>
      <c r="B85" s="73">
        <v>66500000</v>
      </c>
      <c r="C85" s="73" t="s">
        <v>33</v>
      </c>
      <c r="D85" s="39">
        <f>75000-41000</f>
        <v>34000</v>
      </c>
      <c r="E85" s="41" t="s">
        <v>14</v>
      </c>
      <c r="F85" s="21" t="s">
        <v>12</v>
      </c>
      <c r="G85" s="21" t="s">
        <v>24</v>
      </c>
      <c r="H85" s="22" t="s">
        <v>13</v>
      </c>
    </row>
    <row r="86" spans="1:9" ht="36.75" customHeight="1">
      <c r="A86" s="41">
        <v>75</v>
      </c>
      <c r="B86" s="73"/>
      <c r="C86" s="73"/>
      <c r="D86" s="39">
        <f>125000+41000</f>
        <v>166000</v>
      </c>
      <c r="E86" s="41" t="s">
        <v>25</v>
      </c>
      <c r="F86" s="21" t="s">
        <v>12</v>
      </c>
      <c r="G86" s="21" t="s">
        <v>24</v>
      </c>
      <c r="H86" s="22" t="s">
        <v>67</v>
      </c>
    </row>
    <row r="87" spans="1:9" ht="33.75" customHeight="1">
      <c r="A87" s="41">
        <v>76</v>
      </c>
      <c r="B87" s="41">
        <v>71200000</v>
      </c>
      <c r="C87" s="41" t="s">
        <v>97</v>
      </c>
      <c r="D87" s="36">
        <v>9000</v>
      </c>
      <c r="E87" s="41" t="s">
        <v>10</v>
      </c>
      <c r="F87" s="21" t="s">
        <v>12</v>
      </c>
      <c r="G87" s="21" t="s">
        <v>24</v>
      </c>
      <c r="H87" s="33"/>
      <c r="I87" s="16"/>
    </row>
    <row r="88" spans="1:9" ht="33.75" customHeight="1">
      <c r="A88" s="41">
        <v>77</v>
      </c>
      <c r="B88" s="41">
        <v>71300000</v>
      </c>
      <c r="C88" s="41" t="s">
        <v>104</v>
      </c>
      <c r="D88" s="36">
        <v>245000</v>
      </c>
      <c r="E88" s="41" t="s">
        <v>25</v>
      </c>
      <c r="F88" s="21" t="s">
        <v>98</v>
      </c>
      <c r="G88" s="21" t="s">
        <v>99</v>
      </c>
      <c r="H88" s="33"/>
      <c r="I88" s="16"/>
    </row>
    <row r="89" spans="1:9" ht="38.25" customHeight="1">
      <c r="A89" s="41">
        <v>78</v>
      </c>
      <c r="B89" s="74">
        <v>72200000</v>
      </c>
      <c r="C89" s="74" t="s">
        <v>55</v>
      </c>
      <c r="D89" s="10">
        <f>371541+3000</f>
        <v>374541</v>
      </c>
      <c r="E89" s="41" t="s">
        <v>10</v>
      </c>
      <c r="F89" s="21" t="s">
        <v>12</v>
      </c>
      <c r="G89" s="21" t="s">
        <v>24</v>
      </c>
      <c r="H89" s="22" t="s">
        <v>17</v>
      </c>
      <c r="I89" s="5"/>
    </row>
    <row r="90" spans="1:9" ht="26.25" customHeight="1">
      <c r="A90" s="41">
        <v>79</v>
      </c>
      <c r="B90" s="98"/>
      <c r="C90" s="98"/>
      <c r="D90" s="10">
        <f>8000-3000</f>
        <v>5000</v>
      </c>
      <c r="E90" s="41" t="s">
        <v>10</v>
      </c>
      <c r="F90" s="21" t="s">
        <v>12</v>
      </c>
      <c r="G90" s="21" t="s">
        <v>24</v>
      </c>
      <c r="H90" s="22" t="s">
        <v>16</v>
      </c>
      <c r="I90" s="5"/>
    </row>
    <row r="91" spans="1:9" ht="31.5" customHeight="1">
      <c r="A91" s="41">
        <v>80</v>
      </c>
      <c r="B91" s="41">
        <v>72400000</v>
      </c>
      <c r="C91" s="41" t="s">
        <v>30</v>
      </c>
      <c r="D91" s="10">
        <f>304770+800</f>
        <v>305570</v>
      </c>
      <c r="E91" s="41" t="s">
        <v>32</v>
      </c>
      <c r="F91" s="21" t="s">
        <v>12</v>
      </c>
      <c r="G91" s="21" t="s">
        <v>24</v>
      </c>
      <c r="H91" s="22" t="s">
        <v>16</v>
      </c>
      <c r="I91" s="5"/>
    </row>
    <row r="92" spans="1:9" ht="31.5" customHeight="1">
      <c r="A92" s="41">
        <v>81</v>
      </c>
      <c r="B92" s="41">
        <v>75100000</v>
      </c>
      <c r="C92" s="41" t="s">
        <v>46</v>
      </c>
      <c r="D92" s="10">
        <f>8000+650</f>
        <v>8650</v>
      </c>
      <c r="E92" s="41" t="s">
        <v>10</v>
      </c>
      <c r="F92" s="21" t="s">
        <v>12</v>
      </c>
      <c r="G92" s="21" t="s">
        <v>24</v>
      </c>
      <c r="H92" s="22" t="s">
        <v>17</v>
      </c>
    </row>
    <row r="93" spans="1:9" ht="32.25" customHeight="1">
      <c r="A93" s="41">
        <v>82</v>
      </c>
      <c r="B93" s="41">
        <v>77100000</v>
      </c>
      <c r="C93" s="41" t="s">
        <v>82</v>
      </c>
      <c r="D93" s="10">
        <f>5000-4900</f>
        <v>100</v>
      </c>
      <c r="E93" s="41" t="s">
        <v>10</v>
      </c>
      <c r="F93" s="21" t="s">
        <v>12</v>
      </c>
      <c r="G93" s="21" t="s">
        <v>24</v>
      </c>
      <c r="H93" s="22"/>
    </row>
    <row r="94" spans="1:9" ht="33" customHeight="1">
      <c r="A94" s="41">
        <v>83</v>
      </c>
      <c r="B94" s="41">
        <v>77200000</v>
      </c>
      <c r="C94" s="41" t="s">
        <v>27</v>
      </c>
      <c r="D94" s="10">
        <f>534000+300000</f>
        <v>834000</v>
      </c>
      <c r="E94" s="41" t="s">
        <v>25</v>
      </c>
      <c r="F94" s="21" t="s">
        <v>12</v>
      </c>
      <c r="G94" s="21" t="s">
        <v>24</v>
      </c>
      <c r="H94" s="22"/>
    </row>
    <row r="95" spans="1:9" ht="36" customHeight="1">
      <c r="A95" s="41">
        <v>84</v>
      </c>
      <c r="B95" s="41">
        <v>79700000</v>
      </c>
      <c r="C95" s="41" t="s">
        <v>28</v>
      </c>
      <c r="D95" s="10">
        <f>200000+18408</f>
        <v>218408</v>
      </c>
      <c r="E95" s="41" t="s">
        <v>10</v>
      </c>
      <c r="F95" s="21" t="s">
        <v>12</v>
      </c>
      <c r="G95" s="21" t="s">
        <v>24</v>
      </c>
      <c r="H95" s="22" t="s">
        <v>18</v>
      </c>
    </row>
    <row r="96" spans="1:9" ht="35.25" customHeight="1">
      <c r="A96" s="41">
        <v>85</v>
      </c>
      <c r="B96" s="41">
        <v>79900000</v>
      </c>
      <c r="C96" s="41" t="s">
        <v>75</v>
      </c>
      <c r="D96" s="10">
        <f>4000-110</f>
        <v>3890</v>
      </c>
      <c r="E96" s="41" t="s">
        <v>10</v>
      </c>
      <c r="F96" s="21" t="s">
        <v>12</v>
      </c>
      <c r="G96" s="21" t="s">
        <v>24</v>
      </c>
      <c r="H96" s="22"/>
    </row>
    <row r="97" spans="1:11" ht="33" customHeight="1">
      <c r="A97" s="41">
        <v>86</v>
      </c>
      <c r="B97" s="41">
        <v>80500000</v>
      </c>
      <c r="C97" s="41" t="s">
        <v>85</v>
      </c>
      <c r="D97" s="10">
        <f>5000-3000</f>
        <v>2000</v>
      </c>
      <c r="E97" s="41" t="s">
        <v>10</v>
      </c>
      <c r="F97" s="21" t="s">
        <v>12</v>
      </c>
      <c r="G97" s="21" t="s">
        <v>24</v>
      </c>
      <c r="H97" s="22"/>
      <c r="I97" s="16"/>
    </row>
    <row r="98" spans="1:11" ht="35.25" customHeight="1">
      <c r="A98" s="41">
        <v>87</v>
      </c>
      <c r="B98" s="41">
        <v>90900000</v>
      </c>
      <c r="C98" s="41" t="s">
        <v>52</v>
      </c>
      <c r="D98" s="10">
        <f>48004+64348</f>
        <v>112352</v>
      </c>
      <c r="E98" s="41" t="s">
        <v>25</v>
      </c>
      <c r="F98" s="21" t="s">
        <v>12</v>
      </c>
      <c r="G98" s="21" t="s">
        <v>24</v>
      </c>
      <c r="H98" s="22"/>
      <c r="K98" s="6"/>
    </row>
    <row r="99" spans="1:11" ht="36" customHeight="1">
      <c r="A99" s="41">
        <v>88</v>
      </c>
      <c r="B99" s="41">
        <v>92200000</v>
      </c>
      <c r="C99" s="41" t="s">
        <v>31</v>
      </c>
      <c r="D99" s="10">
        <f>3795+110</f>
        <v>3905</v>
      </c>
      <c r="E99" s="41" t="s">
        <v>10</v>
      </c>
      <c r="F99" s="21" t="s">
        <v>12</v>
      </c>
      <c r="G99" s="21" t="s">
        <v>24</v>
      </c>
      <c r="H99" s="22"/>
    </row>
    <row r="100" spans="1:11" ht="33" customHeight="1">
      <c r="A100" s="41">
        <v>89</v>
      </c>
      <c r="B100" s="41">
        <v>92400000</v>
      </c>
      <c r="C100" s="41" t="s">
        <v>47</v>
      </c>
      <c r="D100" s="10">
        <f>5000-600</f>
        <v>4400</v>
      </c>
      <c r="E100" s="41" t="s">
        <v>10</v>
      </c>
      <c r="F100" s="21" t="s">
        <v>12</v>
      </c>
      <c r="G100" s="21" t="s">
        <v>24</v>
      </c>
      <c r="H100" s="22"/>
    </row>
    <row r="101" spans="1:11" ht="39" customHeight="1">
      <c r="A101" s="41">
        <v>90</v>
      </c>
      <c r="B101" s="41">
        <v>92500000</v>
      </c>
      <c r="C101" s="41" t="s">
        <v>37</v>
      </c>
      <c r="D101" s="10">
        <f>44000-968</f>
        <v>43032</v>
      </c>
      <c r="E101" s="41" t="s">
        <v>10</v>
      </c>
      <c r="F101" s="21" t="s">
        <v>12</v>
      </c>
      <c r="G101" s="21" t="s">
        <v>24</v>
      </c>
      <c r="H101" s="22" t="s">
        <v>17</v>
      </c>
    </row>
    <row r="102" spans="1:11">
      <c r="C102" s="46"/>
      <c r="D102" s="18"/>
      <c r="E102" s="14"/>
      <c r="F102" s="19"/>
      <c r="G102" s="34"/>
    </row>
    <row r="103" spans="1:11" ht="15" customHeight="1">
      <c r="A103" s="16"/>
      <c r="B103" s="16"/>
      <c r="D103" s="27"/>
      <c r="H103" s="14"/>
      <c r="I103" s="16"/>
    </row>
    <row r="104" spans="1:11">
      <c r="C104" s="46"/>
      <c r="D104" s="18"/>
      <c r="E104" s="14"/>
      <c r="F104" s="19"/>
      <c r="G104" s="34"/>
    </row>
    <row r="105" spans="1:11" ht="27.75" customHeight="1">
      <c r="A105" s="16"/>
      <c r="B105" s="97" t="s">
        <v>53</v>
      </c>
      <c r="C105" s="97"/>
      <c r="D105" s="20"/>
      <c r="E105" s="14"/>
      <c r="F105" s="14"/>
      <c r="I105" s="16"/>
    </row>
    <row r="106" spans="1:11" ht="13.5" customHeight="1">
      <c r="A106" s="16"/>
      <c r="B106" s="16"/>
      <c r="D106" s="2"/>
      <c r="E106" s="76" t="s">
        <v>9</v>
      </c>
      <c r="F106" s="76"/>
      <c r="I106" s="16"/>
    </row>
    <row r="107" spans="1:11" ht="15" customHeight="1">
      <c r="A107" s="16"/>
      <c r="B107" s="16"/>
      <c r="H107" s="14"/>
      <c r="I107" s="16"/>
    </row>
    <row r="108" spans="1:11" ht="31.5" customHeight="1">
      <c r="A108" s="16"/>
      <c r="B108" s="97" t="s">
        <v>20</v>
      </c>
      <c r="C108" s="97"/>
      <c r="D108" s="44"/>
      <c r="H108" s="14"/>
      <c r="I108" s="16"/>
    </row>
    <row r="109" spans="1:11">
      <c r="A109" s="16"/>
      <c r="B109" s="16"/>
      <c r="E109" s="76" t="s">
        <v>9</v>
      </c>
      <c r="F109" s="76"/>
      <c r="I109" s="16"/>
    </row>
    <row r="110" spans="1:11" ht="15" customHeight="1">
      <c r="A110" s="16"/>
      <c r="B110" s="16"/>
      <c r="D110" s="27"/>
      <c r="H110" s="14"/>
      <c r="I110" s="16"/>
    </row>
    <row r="111" spans="1:11">
      <c r="C111" s="46"/>
      <c r="D111" s="18"/>
      <c r="E111" s="14"/>
      <c r="F111" s="19"/>
      <c r="G111" s="34"/>
    </row>
    <row r="112" spans="1:11" ht="81.75" customHeight="1">
      <c r="C112" s="28"/>
      <c r="D112" s="18"/>
      <c r="I112" s="16"/>
    </row>
    <row r="113" spans="1:14" ht="409.5" customHeight="1">
      <c r="C113" s="46"/>
      <c r="D113" s="18"/>
      <c r="I113" s="16"/>
    </row>
    <row r="114" spans="1:14" s="24" customFormat="1" ht="25.5" customHeight="1">
      <c r="C114" s="26" t="s">
        <v>73</v>
      </c>
      <c r="D114" s="25"/>
      <c r="E114" s="29"/>
      <c r="H114" s="5"/>
    </row>
    <row r="115" spans="1:14">
      <c r="I115" s="16"/>
    </row>
    <row r="116" spans="1:14">
      <c r="A116" s="16"/>
      <c r="B116" s="16"/>
      <c r="D116" s="31"/>
      <c r="E116" s="32"/>
      <c r="F116" s="32"/>
      <c r="I116" s="16"/>
    </row>
    <row r="117" spans="1:14">
      <c r="C117" s="30"/>
      <c r="D117" s="18"/>
      <c r="I117" s="16"/>
    </row>
    <row r="118" spans="1:14" ht="39.75" customHeight="1">
      <c r="A118" s="16"/>
      <c r="B118" s="16"/>
      <c r="C118" s="46"/>
      <c r="D118" s="31"/>
      <c r="E118" s="32"/>
      <c r="F118" s="32"/>
      <c r="I118" s="16"/>
    </row>
    <row r="120" spans="1:14" ht="50.25" customHeight="1">
      <c r="A120" s="16"/>
      <c r="B120" s="16"/>
    </row>
    <row r="124" spans="1:14">
      <c r="A124" s="16"/>
      <c r="B124" s="16"/>
      <c r="I124" s="16"/>
      <c r="M124" s="4"/>
      <c r="N124" s="4"/>
    </row>
    <row r="125" spans="1:14">
      <c r="A125" s="16"/>
      <c r="B125" s="16"/>
      <c r="C125" s="46"/>
      <c r="I125" s="16"/>
      <c r="M125" s="4"/>
      <c r="N125" s="4"/>
    </row>
    <row r="126" spans="1:14">
      <c r="A126" s="16"/>
      <c r="B126" s="16"/>
      <c r="C126" s="46"/>
      <c r="E126" s="46"/>
      <c r="I126" s="16"/>
      <c r="M126" s="4"/>
      <c r="N126" s="4"/>
    </row>
    <row r="127" spans="1:14" ht="19.5" customHeight="1">
      <c r="A127" s="16"/>
      <c r="B127" s="16"/>
      <c r="C127" s="46"/>
      <c r="I127" s="16"/>
      <c r="M127" s="4"/>
      <c r="N127" s="4"/>
    </row>
    <row r="128" spans="1:14">
      <c r="A128" s="16"/>
      <c r="B128" s="16"/>
      <c r="I128" s="16"/>
      <c r="M128" s="4"/>
      <c r="N128" s="4"/>
    </row>
    <row r="129" spans="1:14" ht="24.75" customHeight="1">
      <c r="A129" s="16"/>
      <c r="B129" s="16"/>
      <c r="C129" s="14"/>
      <c r="I129" s="16"/>
      <c r="M129" s="4"/>
      <c r="N129" s="4"/>
    </row>
    <row r="130" spans="1:14" ht="22.5" customHeight="1">
      <c r="A130" s="16"/>
      <c r="B130" s="16"/>
      <c r="I130" s="16"/>
      <c r="M130" s="4"/>
      <c r="N130" s="4"/>
    </row>
    <row r="131" spans="1:14">
      <c r="A131" s="16"/>
      <c r="B131" s="16"/>
      <c r="C131" s="3"/>
      <c r="I131" s="16"/>
      <c r="M131" s="4"/>
      <c r="N131" s="4"/>
    </row>
    <row r="138" spans="1:14">
      <c r="A138" s="16"/>
      <c r="B138" s="16"/>
    </row>
  </sheetData>
  <sheetProtection algorithmName="SHA-512" hashValue="CbYYDEiQ8WhRZUFvQVWL9HWh3SHutLaNZYQsoP3IGHJDHNJTQ0sMkLqdmD4dMV5ZoXQ9uDA4RcBzplPUe+8Upw==" saltValue="EEC3u3u3LsuNZ5Iv9Ue0Hg==" spinCount="100000" sheet="1" objects="1" scenarios="1"/>
  <mergeCells count="47">
    <mergeCell ref="B51:B52"/>
    <mergeCell ref="C51:C52"/>
    <mergeCell ref="B40:B41"/>
    <mergeCell ref="C40:C41"/>
    <mergeCell ref="B46:B48"/>
    <mergeCell ref="C46:C48"/>
    <mergeCell ref="B49:B50"/>
    <mergeCell ref="C49:C50"/>
    <mergeCell ref="B89:B90"/>
    <mergeCell ref="C89:C90"/>
    <mergeCell ref="B54:B55"/>
    <mergeCell ref="C54:C55"/>
    <mergeCell ref="B85:B86"/>
    <mergeCell ref="C85:C86"/>
    <mergeCell ref="B81:B84"/>
    <mergeCell ref="C81:C84"/>
    <mergeCell ref="B76:B77"/>
    <mergeCell ref="C76:C77"/>
    <mergeCell ref="A8:H8"/>
    <mergeCell ref="A9:H9"/>
    <mergeCell ref="B27:B28"/>
    <mergeCell ref="C27:C28"/>
    <mergeCell ref="B21:B22"/>
    <mergeCell ref="C21:C22"/>
    <mergeCell ref="C3:G3"/>
    <mergeCell ref="A4:E5"/>
    <mergeCell ref="F4:H4"/>
    <mergeCell ref="F5:H5"/>
    <mergeCell ref="A6:E6"/>
    <mergeCell ref="F6:H7"/>
    <mergeCell ref="A7:E7"/>
    <mergeCell ref="B14:B15"/>
    <mergeCell ref="C14:C15"/>
    <mergeCell ref="B29:B30"/>
    <mergeCell ref="C29:C30"/>
    <mergeCell ref="E109:F109"/>
    <mergeCell ref="B32:B33"/>
    <mergeCell ref="C32:C33"/>
    <mergeCell ref="B108:C108"/>
    <mergeCell ref="E106:F106"/>
    <mergeCell ref="B66:B67"/>
    <mergeCell ref="C66:C67"/>
    <mergeCell ref="B59:B60"/>
    <mergeCell ref="C59:C60"/>
    <mergeCell ref="B68:B72"/>
    <mergeCell ref="C68:C72"/>
    <mergeCell ref="B105:C105"/>
  </mergeCells>
  <phoneticPr fontId="1" type="noConversion"/>
  <pageMargins left="0.25" right="0" top="0.5" bottom="0" header="1.3" footer="1.3"/>
  <pageSetup paperSize="9" scale="64" orientation="portrait" r:id="rId1"/>
  <headerFooter alignWithMargins="0"/>
  <rowBreaks count="1" manualBreakCount="1">
    <brk id="11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6FFA8-4957-4263-B5D8-3FD0C009FEAA}">
  <dimension ref="A1:M123"/>
  <sheetViews>
    <sheetView view="pageBreakPreview" zoomScale="120" zoomScaleNormal="115" zoomScaleSheetLayoutView="120" workbookViewId="0">
      <selection activeCell="J13" sqref="J13"/>
    </sheetView>
  </sheetViews>
  <sheetFormatPr defaultRowHeight="12.75"/>
  <cols>
    <col min="1" max="1" width="3.85546875" style="45" customWidth="1"/>
    <col min="2" max="2" width="10" style="45" customWidth="1"/>
    <col min="3" max="3" width="53.7109375" style="16" customWidth="1"/>
    <col min="4" max="4" width="11.7109375" style="1" customWidth="1"/>
    <col min="5" max="5" width="10.42578125" style="16" customWidth="1"/>
    <col min="6" max="6" width="12.5703125" style="16" customWidth="1"/>
    <col min="7" max="7" width="16.42578125" style="16" customWidth="1"/>
    <col min="8" max="8" width="56.5703125" style="16" customWidth="1"/>
    <col min="9" max="16384" width="9.140625" style="16"/>
  </cols>
  <sheetData>
    <row r="1" spans="1:9" ht="18" customHeight="1"/>
    <row r="2" spans="1:9" s="6" customFormat="1" ht="23.25" customHeight="1">
      <c r="A2" s="16"/>
      <c r="B2" s="16"/>
      <c r="C2" s="16"/>
      <c r="D2" s="1"/>
      <c r="E2" s="16"/>
      <c r="F2" s="16"/>
      <c r="G2" s="16"/>
      <c r="H2" s="12" t="s">
        <v>107</v>
      </c>
    </row>
    <row r="3" spans="1:9" s="6" customFormat="1" ht="20.25" customHeight="1">
      <c r="A3" s="16"/>
      <c r="B3" s="16"/>
      <c r="C3" s="77" t="s">
        <v>26</v>
      </c>
      <c r="D3" s="77"/>
      <c r="E3" s="77"/>
      <c r="F3" s="77"/>
      <c r="G3" s="77"/>
      <c r="H3" s="16"/>
      <c r="I3" s="14"/>
    </row>
    <row r="4" spans="1:9" s="6" customFormat="1" ht="26.25" customHeight="1">
      <c r="A4" s="78" t="s">
        <v>108</v>
      </c>
      <c r="B4" s="79"/>
      <c r="C4" s="79"/>
      <c r="D4" s="79"/>
      <c r="E4" s="80"/>
      <c r="F4" s="78" t="s">
        <v>7</v>
      </c>
      <c r="G4" s="79"/>
      <c r="H4" s="80"/>
      <c r="I4" s="53"/>
    </row>
    <row r="5" spans="1:9" s="6" customFormat="1" ht="18.75" customHeight="1">
      <c r="A5" s="81"/>
      <c r="B5" s="82"/>
      <c r="C5" s="82"/>
      <c r="D5" s="82"/>
      <c r="E5" s="83"/>
      <c r="F5" s="87">
        <v>204578581</v>
      </c>
      <c r="G5" s="88"/>
      <c r="H5" s="89"/>
    </row>
    <row r="6" spans="1:9" s="6" customFormat="1" ht="22.5" customHeight="1">
      <c r="A6" s="78" t="s">
        <v>8</v>
      </c>
      <c r="B6" s="79"/>
      <c r="C6" s="79"/>
      <c r="D6" s="79"/>
      <c r="E6" s="80"/>
      <c r="F6" s="78" t="s">
        <v>109</v>
      </c>
      <c r="G6" s="90"/>
      <c r="H6" s="91"/>
    </row>
    <row r="7" spans="1:9" s="6" customFormat="1" ht="21.75" customHeight="1">
      <c r="A7" s="87" t="s">
        <v>21</v>
      </c>
      <c r="B7" s="88"/>
      <c r="C7" s="88"/>
      <c r="D7" s="88"/>
      <c r="E7" s="89"/>
      <c r="F7" s="92"/>
      <c r="G7" s="93"/>
      <c r="H7" s="94"/>
    </row>
    <row r="8" spans="1:9" s="6" customFormat="1" ht="21" customHeight="1">
      <c r="A8" s="78" t="s">
        <v>15</v>
      </c>
      <c r="B8" s="79"/>
      <c r="C8" s="79"/>
      <c r="D8" s="79"/>
      <c r="E8" s="79"/>
      <c r="F8" s="79"/>
      <c r="G8" s="79"/>
      <c r="H8" s="80"/>
    </row>
    <row r="9" spans="1:9" s="45" customFormat="1" ht="15.75" customHeight="1">
      <c r="A9" s="101">
        <f>20660140+7779000</f>
        <v>28439140</v>
      </c>
      <c r="B9" s="102"/>
      <c r="C9" s="102"/>
      <c r="D9" s="102"/>
      <c r="E9" s="102"/>
      <c r="F9" s="102"/>
      <c r="G9" s="102"/>
      <c r="H9" s="102"/>
    </row>
    <row r="10" spans="1:9" s="45" customFormat="1" ht="57" customHeight="1">
      <c r="A10" s="41" t="s">
        <v>1</v>
      </c>
      <c r="B10" s="41" t="s">
        <v>2</v>
      </c>
      <c r="C10" s="41" t="s">
        <v>3</v>
      </c>
      <c r="D10" s="13" t="s">
        <v>38</v>
      </c>
      <c r="E10" s="41" t="s">
        <v>4</v>
      </c>
      <c r="F10" s="41" t="s">
        <v>5</v>
      </c>
      <c r="G10" s="41" t="s">
        <v>6</v>
      </c>
      <c r="H10" s="41" t="s">
        <v>0</v>
      </c>
    </row>
    <row r="11" spans="1:9" s="45" customFormat="1" ht="15" customHeight="1">
      <c r="A11" s="41">
        <v>1</v>
      </c>
      <c r="B11" s="41">
        <v>2</v>
      </c>
      <c r="C11" s="41">
        <v>3</v>
      </c>
      <c r="D11" s="10">
        <v>4</v>
      </c>
      <c r="E11" s="41">
        <v>5</v>
      </c>
      <c r="F11" s="41">
        <v>6</v>
      </c>
      <c r="G11" s="41">
        <v>7</v>
      </c>
      <c r="H11" s="41">
        <v>8</v>
      </c>
    </row>
    <row r="12" spans="1:9" ht="33" customHeight="1">
      <c r="A12" s="41">
        <v>1</v>
      </c>
      <c r="B12" s="21" t="s">
        <v>34</v>
      </c>
      <c r="C12" s="41" t="s">
        <v>35</v>
      </c>
      <c r="D12" s="10">
        <f>1159050+41200</f>
        <v>1200250</v>
      </c>
      <c r="E12" s="41" t="s">
        <v>14</v>
      </c>
      <c r="F12" s="21" t="s">
        <v>12</v>
      </c>
      <c r="G12" s="21" t="s">
        <v>24</v>
      </c>
      <c r="H12" s="22" t="s">
        <v>13</v>
      </c>
    </row>
    <row r="13" spans="1:9" ht="35.25" customHeight="1">
      <c r="A13" s="41">
        <v>2</v>
      </c>
      <c r="B13" s="103" t="s">
        <v>110</v>
      </c>
      <c r="C13" s="74" t="s">
        <v>49</v>
      </c>
      <c r="D13" s="10">
        <v>9900</v>
      </c>
      <c r="E13" s="41" t="s">
        <v>10</v>
      </c>
      <c r="F13" s="21" t="s">
        <v>12</v>
      </c>
      <c r="G13" s="21" t="s">
        <v>24</v>
      </c>
      <c r="H13" s="22"/>
    </row>
    <row r="14" spans="1:9" ht="35.25" customHeight="1">
      <c r="A14" s="41">
        <v>3</v>
      </c>
      <c r="B14" s="104"/>
      <c r="C14" s="75"/>
      <c r="D14" s="10">
        <f>52000-2864</f>
        <v>49136</v>
      </c>
      <c r="E14" s="41" t="s">
        <v>14</v>
      </c>
      <c r="F14" s="21" t="s">
        <v>12</v>
      </c>
      <c r="G14" s="21" t="s">
        <v>24</v>
      </c>
      <c r="H14" s="22" t="s">
        <v>13</v>
      </c>
    </row>
    <row r="15" spans="1:9" s="7" customFormat="1" ht="33" customHeight="1">
      <c r="A15" s="41">
        <v>4</v>
      </c>
      <c r="B15" s="41">
        <v>15900000</v>
      </c>
      <c r="C15" s="41" t="s">
        <v>61</v>
      </c>
      <c r="D15" s="10">
        <v>5000</v>
      </c>
      <c r="E15" s="41" t="s">
        <v>10</v>
      </c>
      <c r="F15" s="21" t="s">
        <v>12</v>
      </c>
      <c r="G15" s="21" t="s">
        <v>24</v>
      </c>
      <c r="H15" s="22" t="s">
        <v>59</v>
      </c>
      <c r="I15" s="5"/>
    </row>
    <row r="16" spans="1:9" ht="35.25" customHeight="1">
      <c r="A16" s="41">
        <v>5</v>
      </c>
      <c r="B16" s="41">
        <v>16300000</v>
      </c>
      <c r="C16" s="41" t="s">
        <v>111</v>
      </c>
      <c r="D16" s="36">
        <v>2000</v>
      </c>
      <c r="E16" s="41" t="s">
        <v>10</v>
      </c>
      <c r="F16" s="21" t="s">
        <v>98</v>
      </c>
      <c r="G16" s="21" t="s">
        <v>99</v>
      </c>
      <c r="H16" s="22"/>
    </row>
    <row r="17" spans="1:10" ht="39.75" customHeight="1">
      <c r="A17" s="41">
        <v>6</v>
      </c>
      <c r="B17" s="41">
        <v>16600000</v>
      </c>
      <c r="C17" s="41" t="s">
        <v>112</v>
      </c>
      <c r="D17" s="36">
        <f>1134000-9900</f>
        <v>1124100</v>
      </c>
      <c r="E17" s="41" t="s">
        <v>25</v>
      </c>
      <c r="F17" s="21" t="s">
        <v>12</v>
      </c>
      <c r="G17" s="21" t="s">
        <v>24</v>
      </c>
      <c r="H17" s="22"/>
      <c r="I17" s="15"/>
      <c r="J17" s="5"/>
    </row>
    <row r="18" spans="1:10" ht="38.25" customHeight="1">
      <c r="A18" s="41">
        <v>7</v>
      </c>
      <c r="B18" s="41">
        <v>18100000</v>
      </c>
      <c r="C18" s="41" t="s">
        <v>113</v>
      </c>
      <c r="D18" s="10">
        <f>2000+50</f>
        <v>2050</v>
      </c>
      <c r="E18" s="41" t="s">
        <v>10</v>
      </c>
      <c r="F18" s="21" t="s">
        <v>12</v>
      </c>
      <c r="G18" s="21" t="s">
        <v>24</v>
      </c>
      <c r="H18" s="22"/>
    </row>
    <row r="19" spans="1:10" ht="35.25" customHeight="1">
      <c r="A19" s="41">
        <v>8</v>
      </c>
      <c r="B19" s="41">
        <v>18200000</v>
      </c>
      <c r="C19" s="41" t="s">
        <v>114</v>
      </c>
      <c r="D19" s="10">
        <v>1630</v>
      </c>
      <c r="E19" s="41" t="s">
        <v>10</v>
      </c>
      <c r="F19" s="21" t="s">
        <v>98</v>
      </c>
      <c r="G19" s="21" t="s">
        <v>99</v>
      </c>
      <c r="H19" s="22"/>
    </row>
    <row r="20" spans="1:10" ht="35.25" customHeight="1">
      <c r="A20" s="41">
        <v>9</v>
      </c>
      <c r="B20" s="41">
        <v>18300000</v>
      </c>
      <c r="C20" s="41" t="s">
        <v>79</v>
      </c>
      <c r="D20" s="10">
        <v>7000</v>
      </c>
      <c r="E20" s="41" t="s">
        <v>10</v>
      </c>
      <c r="F20" s="21" t="s">
        <v>12</v>
      </c>
      <c r="G20" s="21" t="s">
        <v>24</v>
      </c>
      <c r="H20" s="22"/>
    </row>
    <row r="21" spans="1:10" ht="41.25" customHeight="1">
      <c r="A21" s="41">
        <v>10</v>
      </c>
      <c r="B21" s="41">
        <v>18400000</v>
      </c>
      <c r="C21" s="41" t="s">
        <v>65</v>
      </c>
      <c r="D21" s="10">
        <f>70000-2126</f>
        <v>67874</v>
      </c>
      <c r="E21" s="41" t="s">
        <v>25</v>
      </c>
      <c r="F21" s="21" t="s">
        <v>12</v>
      </c>
      <c r="G21" s="21" t="s">
        <v>24</v>
      </c>
      <c r="H21" s="22"/>
      <c r="I21" s="5"/>
    </row>
    <row r="22" spans="1:10" ht="38.25" customHeight="1">
      <c r="A22" s="41">
        <v>11</v>
      </c>
      <c r="B22" s="74">
        <v>18500000</v>
      </c>
      <c r="C22" s="74" t="s">
        <v>54</v>
      </c>
      <c r="D22" s="10">
        <v>7000</v>
      </c>
      <c r="E22" s="41" t="s">
        <v>10</v>
      </c>
      <c r="F22" s="21" t="s">
        <v>12</v>
      </c>
      <c r="G22" s="21" t="s">
        <v>24</v>
      </c>
      <c r="H22" s="22" t="s">
        <v>59</v>
      </c>
    </row>
    <row r="23" spans="1:10" ht="38.25" customHeight="1">
      <c r="A23" s="41">
        <v>12</v>
      </c>
      <c r="B23" s="75"/>
      <c r="C23" s="75"/>
      <c r="D23" s="10">
        <v>9900</v>
      </c>
      <c r="E23" s="41" t="s">
        <v>10</v>
      </c>
      <c r="F23" s="21" t="s">
        <v>12</v>
      </c>
      <c r="G23" s="21" t="s">
        <v>24</v>
      </c>
      <c r="H23" s="22"/>
    </row>
    <row r="24" spans="1:10" ht="40.5" customHeight="1">
      <c r="A24" s="41">
        <v>13</v>
      </c>
      <c r="B24" s="41">
        <v>18800000</v>
      </c>
      <c r="C24" s="41" t="s">
        <v>100</v>
      </c>
      <c r="D24" s="10">
        <v>130000</v>
      </c>
      <c r="E24" s="41" t="s">
        <v>25</v>
      </c>
      <c r="F24" s="21" t="s">
        <v>12</v>
      </c>
      <c r="G24" s="21" t="s">
        <v>24</v>
      </c>
      <c r="H24" s="22"/>
      <c r="I24" s="5"/>
    </row>
    <row r="25" spans="1:10" ht="31.5" customHeight="1">
      <c r="A25" s="41">
        <v>14</v>
      </c>
      <c r="B25" s="41">
        <v>18900000</v>
      </c>
      <c r="C25" s="41" t="s">
        <v>115</v>
      </c>
      <c r="D25" s="10">
        <f>3000+100</f>
        <v>3100</v>
      </c>
      <c r="E25" s="41" t="s">
        <v>10</v>
      </c>
      <c r="F25" s="21" t="s">
        <v>12</v>
      </c>
      <c r="G25" s="21" t="s">
        <v>24</v>
      </c>
      <c r="H25" s="22"/>
      <c r="I25" s="5"/>
    </row>
    <row r="26" spans="1:10" ht="33.75" customHeight="1">
      <c r="A26" s="41">
        <v>15</v>
      </c>
      <c r="B26" s="41">
        <v>19400000</v>
      </c>
      <c r="C26" s="41" t="s">
        <v>116</v>
      </c>
      <c r="D26" s="10">
        <v>1000</v>
      </c>
      <c r="E26" s="41" t="s">
        <v>10</v>
      </c>
      <c r="F26" s="21" t="s">
        <v>12</v>
      </c>
      <c r="G26" s="21" t="s">
        <v>24</v>
      </c>
      <c r="H26" s="22"/>
      <c r="I26" s="11"/>
      <c r="J26" s="5"/>
    </row>
    <row r="27" spans="1:10" ht="33.75" customHeight="1">
      <c r="A27" s="41">
        <v>16</v>
      </c>
      <c r="B27" s="41">
        <v>19600000</v>
      </c>
      <c r="C27" s="41" t="s">
        <v>117</v>
      </c>
      <c r="D27" s="10">
        <v>200</v>
      </c>
      <c r="E27" s="41" t="s">
        <v>10</v>
      </c>
      <c r="F27" s="21" t="s">
        <v>98</v>
      </c>
      <c r="G27" s="21" t="s">
        <v>99</v>
      </c>
      <c r="H27" s="40"/>
    </row>
    <row r="28" spans="1:10" ht="33" customHeight="1">
      <c r="A28" s="41">
        <v>17</v>
      </c>
      <c r="B28" s="41">
        <v>22100000</v>
      </c>
      <c r="C28" s="41" t="s">
        <v>118</v>
      </c>
      <c r="D28" s="10">
        <f>9000-300</f>
        <v>8700</v>
      </c>
      <c r="E28" s="41" t="s">
        <v>10</v>
      </c>
      <c r="F28" s="21" t="s">
        <v>12</v>
      </c>
      <c r="G28" s="21" t="s">
        <v>24</v>
      </c>
      <c r="H28" s="22"/>
    </row>
    <row r="29" spans="1:10" ht="42" customHeight="1">
      <c r="A29" s="41">
        <v>18</v>
      </c>
      <c r="B29" s="41">
        <v>22400000</v>
      </c>
      <c r="C29" s="41" t="s">
        <v>57</v>
      </c>
      <c r="D29" s="10">
        <v>5000</v>
      </c>
      <c r="E29" s="41" t="s">
        <v>10</v>
      </c>
      <c r="F29" s="21" t="s">
        <v>12</v>
      </c>
      <c r="G29" s="21" t="s">
        <v>24</v>
      </c>
      <c r="H29" s="22"/>
    </row>
    <row r="30" spans="1:10" ht="44.25" customHeight="1">
      <c r="A30" s="41">
        <v>19</v>
      </c>
      <c r="B30" s="41">
        <v>22800000</v>
      </c>
      <c r="C30" s="41" t="s">
        <v>84</v>
      </c>
      <c r="D30" s="10">
        <v>15000</v>
      </c>
      <c r="E30" s="41" t="s">
        <v>25</v>
      </c>
      <c r="F30" s="21" t="s">
        <v>12</v>
      </c>
      <c r="G30" s="21" t="s">
        <v>24</v>
      </c>
      <c r="H30" s="22"/>
      <c r="I30" s="11"/>
      <c r="J30" s="4"/>
    </row>
    <row r="31" spans="1:10" ht="35.25" customHeight="1">
      <c r="A31" s="41">
        <v>20</v>
      </c>
      <c r="B31" s="41">
        <v>22900000</v>
      </c>
      <c r="C31" s="41" t="s">
        <v>119</v>
      </c>
      <c r="D31" s="10">
        <v>2000</v>
      </c>
      <c r="E31" s="41" t="s">
        <v>10</v>
      </c>
      <c r="F31" s="21" t="s">
        <v>12</v>
      </c>
      <c r="G31" s="21" t="s">
        <v>24</v>
      </c>
      <c r="H31" s="22"/>
    </row>
    <row r="32" spans="1:10" ht="37.5" customHeight="1">
      <c r="A32" s="41">
        <v>21</v>
      </c>
      <c r="B32" s="41">
        <v>24400000</v>
      </c>
      <c r="C32" s="41" t="s">
        <v>83</v>
      </c>
      <c r="D32" s="10">
        <f>2000+7100</f>
        <v>9100</v>
      </c>
      <c r="E32" s="41" t="s">
        <v>10</v>
      </c>
      <c r="F32" s="21" t="s">
        <v>12</v>
      </c>
      <c r="G32" s="21" t="s">
        <v>24</v>
      </c>
      <c r="H32" s="22"/>
    </row>
    <row r="33" spans="1:10" ht="35.25" customHeight="1">
      <c r="A33" s="41">
        <v>22</v>
      </c>
      <c r="B33" s="41">
        <v>24900000</v>
      </c>
      <c r="C33" s="41" t="s">
        <v>120</v>
      </c>
      <c r="D33" s="10">
        <v>480</v>
      </c>
      <c r="E33" s="41" t="s">
        <v>10</v>
      </c>
      <c r="F33" s="21" t="s">
        <v>98</v>
      </c>
      <c r="G33" s="21" t="s">
        <v>99</v>
      </c>
      <c r="H33" s="22"/>
    </row>
    <row r="34" spans="1:10" ht="31.5" customHeight="1">
      <c r="A34" s="41">
        <v>23</v>
      </c>
      <c r="B34" s="73">
        <v>30100000</v>
      </c>
      <c r="C34" s="73" t="s">
        <v>22</v>
      </c>
      <c r="D34" s="37">
        <v>8000</v>
      </c>
      <c r="E34" s="41" t="s">
        <v>14</v>
      </c>
      <c r="F34" s="21" t="s">
        <v>12</v>
      </c>
      <c r="G34" s="21" t="s">
        <v>24</v>
      </c>
      <c r="H34" s="22" t="s">
        <v>13</v>
      </c>
    </row>
    <row r="35" spans="1:10" ht="34.5" customHeight="1">
      <c r="A35" s="41">
        <v>24</v>
      </c>
      <c r="B35" s="73"/>
      <c r="C35" s="73"/>
      <c r="D35" s="37">
        <v>9000</v>
      </c>
      <c r="E35" s="41" t="s">
        <v>10</v>
      </c>
      <c r="F35" s="21" t="s">
        <v>12</v>
      </c>
      <c r="G35" s="21" t="s">
        <v>24</v>
      </c>
      <c r="H35" s="22"/>
    </row>
    <row r="36" spans="1:10" ht="27" customHeight="1">
      <c r="A36" s="41">
        <v>25</v>
      </c>
      <c r="B36" s="41">
        <v>30200000</v>
      </c>
      <c r="C36" s="41" t="s">
        <v>102</v>
      </c>
      <c r="D36" s="54">
        <v>9000</v>
      </c>
      <c r="E36" s="41" t="s">
        <v>10</v>
      </c>
      <c r="F36" s="21" t="s">
        <v>12</v>
      </c>
      <c r="G36" s="21" t="s">
        <v>24</v>
      </c>
      <c r="H36" s="22"/>
    </row>
    <row r="37" spans="1:10" ht="33.75" customHeight="1">
      <c r="A37" s="41">
        <v>26</v>
      </c>
      <c r="B37" s="41">
        <v>31200000</v>
      </c>
      <c r="C37" s="41" t="s">
        <v>121</v>
      </c>
      <c r="D37" s="10">
        <v>3000</v>
      </c>
      <c r="E37" s="41" t="s">
        <v>10</v>
      </c>
      <c r="F37" s="21" t="s">
        <v>12</v>
      </c>
      <c r="G37" s="21" t="s">
        <v>24</v>
      </c>
      <c r="H37" s="22"/>
    </row>
    <row r="38" spans="1:10" ht="38.25" customHeight="1">
      <c r="A38" s="41">
        <v>27</v>
      </c>
      <c r="B38" s="41">
        <v>31300000</v>
      </c>
      <c r="C38" s="41" t="s">
        <v>122</v>
      </c>
      <c r="D38" s="10">
        <f>3000+600</f>
        <v>3600</v>
      </c>
      <c r="E38" s="41" t="s">
        <v>10</v>
      </c>
      <c r="F38" s="21" t="s">
        <v>12</v>
      </c>
      <c r="G38" s="21" t="s">
        <v>24</v>
      </c>
      <c r="H38" s="22"/>
    </row>
    <row r="39" spans="1:10" ht="33.75" customHeight="1">
      <c r="A39" s="41">
        <v>28</v>
      </c>
      <c r="B39" s="41">
        <v>31500000</v>
      </c>
      <c r="C39" s="41" t="s">
        <v>74</v>
      </c>
      <c r="D39" s="10">
        <v>9900</v>
      </c>
      <c r="E39" s="41" t="s">
        <v>10</v>
      </c>
      <c r="F39" s="21" t="s">
        <v>12</v>
      </c>
      <c r="G39" s="21" t="s">
        <v>24</v>
      </c>
      <c r="H39" s="33"/>
    </row>
    <row r="40" spans="1:10" ht="36" customHeight="1">
      <c r="A40" s="41">
        <v>29</v>
      </c>
      <c r="B40" s="41">
        <v>32200000</v>
      </c>
      <c r="C40" s="41" t="s">
        <v>58</v>
      </c>
      <c r="D40" s="10">
        <v>9000</v>
      </c>
      <c r="E40" s="41" t="s">
        <v>10</v>
      </c>
      <c r="F40" s="21" t="s">
        <v>12</v>
      </c>
      <c r="G40" s="21" t="s">
        <v>24</v>
      </c>
      <c r="H40" s="33"/>
    </row>
    <row r="41" spans="1:10" ht="33.75" customHeight="1">
      <c r="A41" s="41">
        <v>30</v>
      </c>
      <c r="B41" s="42">
        <v>32400000</v>
      </c>
      <c r="C41" s="42" t="s">
        <v>43</v>
      </c>
      <c r="D41" s="36">
        <v>18000</v>
      </c>
      <c r="E41" s="41" t="s">
        <v>25</v>
      </c>
      <c r="F41" s="21" t="s">
        <v>12</v>
      </c>
      <c r="G41" s="21" t="s">
        <v>24</v>
      </c>
      <c r="H41" s="22"/>
      <c r="I41" s="11"/>
      <c r="J41" s="5"/>
    </row>
    <row r="42" spans="1:10" ht="33.75" customHeight="1">
      <c r="A42" s="41">
        <v>31</v>
      </c>
      <c r="B42" s="41">
        <v>33100000</v>
      </c>
      <c r="C42" s="41" t="s">
        <v>123</v>
      </c>
      <c r="D42" s="10">
        <v>6000</v>
      </c>
      <c r="E42" s="41" t="s">
        <v>10</v>
      </c>
      <c r="F42" s="21" t="s">
        <v>12</v>
      </c>
      <c r="G42" s="21" t="s">
        <v>24</v>
      </c>
      <c r="H42" s="33"/>
    </row>
    <row r="43" spans="1:10" ht="37.5" customHeight="1">
      <c r="A43" s="41">
        <v>32</v>
      </c>
      <c r="B43" s="41">
        <v>34100000</v>
      </c>
      <c r="C43" s="41" t="s">
        <v>124</v>
      </c>
      <c r="D43" s="36">
        <v>5000000</v>
      </c>
      <c r="E43" s="41" t="s">
        <v>25</v>
      </c>
      <c r="F43" s="21" t="s">
        <v>12</v>
      </c>
      <c r="G43" s="21" t="s">
        <v>24</v>
      </c>
      <c r="H43" s="22"/>
      <c r="I43" s="5"/>
    </row>
    <row r="44" spans="1:10" ht="33" customHeight="1">
      <c r="A44" s="41">
        <v>33</v>
      </c>
      <c r="B44" s="42">
        <v>34300000</v>
      </c>
      <c r="C44" s="42" t="s">
        <v>36</v>
      </c>
      <c r="D44" s="10">
        <f>330000+100000</f>
        <v>430000</v>
      </c>
      <c r="E44" s="41" t="s">
        <v>14</v>
      </c>
      <c r="F44" s="21" t="s">
        <v>12</v>
      </c>
      <c r="G44" s="21" t="s">
        <v>24</v>
      </c>
      <c r="H44" s="22" t="s">
        <v>13</v>
      </c>
    </row>
    <row r="45" spans="1:10" ht="30.75" customHeight="1">
      <c r="A45" s="41">
        <v>34</v>
      </c>
      <c r="B45" s="41">
        <v>34400000</v>
      </c>
      <c r="C45" s="41" t="s">
        <v>125</v>
      </c>
      <c r="D45" s="10">
        <v>4000</v>
      </c>
      <c r="E45" s="41" t="s">
        <v>10</v>
      </c>
      <c r="F45" s="21" t="s">
        <v>12</v>
      </c>
      <c r="G45" s="21" t="s">
        <v>24</v>
      </c>
      <c r="H45" s="22"/>
    </row>
    <row r="46" spans="1:10" ht="35.25" customHeight="1">
      <c r="A46" s="41">
        <v>35</v>
      </c>
      <c r="B46" s="41">
        <v>34900000</v>
      </c>
      <c r="C46" s="41" t="s">
        <v>126</v>
      </c>
      <c r="D46" s="10">
        <v>3000</v>
      </c>
      <c r="E46" s="41" t="s">
        <v>10</v>
      </c>
      <c r="F46" s="21" t="s">
        <v>12</v>
      </c>
      <c r="G46" s="21" t="s">
        <v>24</v>
      </c>
      <c r="H46" s="22"/>
      <c r="I46" s="5"/>
    </row>
    <row r="47" spans="1:10" ht="33" customHeight="1">
      <c r="A47" s="41">
        <v>36</v>
      </c>
      <c r="B47" s="41">
        <v>35100000</v>
      </c>
      <c r="C47" s="41" t="s">
        <v>68</v>
      </c>
      <c r="D47" s="10">
        <f>10000-100</f>
        <v>9900</v>
      </c>
      <c r="E47" s="41" t="s">
        <v>10</v>
      </c>
      <c r="F47" s="21" t="s">
        <v>12</v>
      </c>
      <c r="G47" s="21" t="s">
        <v>24</v>
      </c>
      <c r="H47" s="41"/>
      <c r="I47" s="17"/>
    </row>
    <row r="48" spans="1:10" ht="31.5" customHeight="1">
      <c r="A48" s="41">
        <v>37</v>
      </c>
      <c r="B48" s="41">
        <v>35300000</v>
      </c>
      <c r="C48" s="41" t="s">
        <v>66</v>
      </c>
      <c r="D48" s="10">
        <v>9000</v>
      </c>
      <c r="E48" s="41" t="s">
        <v>10</v>
      </c>
      <c r="F48" s="21" t="s">
        <v>12</v>
      </c>
      <c r="G48" s="21" t="s">
        <v>24</v>
      </c>
      <c r="H48" s="33"/>
    </row>
    <row r="49" spans="1:10" ht="37.5" customHeight="1">
      <c r="A49" s="41">
        <v>38</v>
      </c>
      <c r="B49" s="41">
        <v>35800000</v>
      </c>
      <c r="C49" s="41" t="s">
        <v>127</v>
      </c>
      <c r="D49" s="10">
        <v>9900</v>
      </c>
      <c r="E49" s="41" t="s">
        <v>10</v>
      </c>
      <c r="F49" s="21" t="s">
        <v>12</v>
      </c>
      <c r="G49" s="21" t="s">
        <v>24</v>
      </c>
      <c r="H49" s="41"/>
    </row>
    <row r="50" spans="1:10" ht="36" customHeight="1">
      <c r="A50" s="41">
        <v>39</v>
      </c>
      <c r="B50" s="74">
        <v>38100000</v>
      </c>
      <c r="C50" s="74" t="s">
        <v>103</v>
      </c>
      <c r="D50" s="10">
        <v>50000</v>
      </c>
      <c r="E50" s="41" t="s">
        <v>25</v>
      </c>
      <c r="F50" s="21" t="s">
        <v>12</v>
      </c>
      <c r="G50" s="21" t="s">
        <v>24</v>
      </c>
      <c r="H50" s="22"/>
      <c r="I50" s="5"/>
    </row>
    <row r="51" spans="1:10" ht="36" customHeight="1">
      <c r="A51" s="41">
        <v>40</v>
      </c>
      <c r="B51" s="75"/>
      <c r="C51" s="75"/>
      <c r="D51" s="36">
        <v>28400</v>
      </c>
      <c r="E51" s="41" t="s">
        <v>25</v>
      </c>
      <c r="F51" s="21" t="s">
        <v>98</v>
      </c>
      <c r="G51" s="21" t="s">
        <v>99</v>
      </c>
      <c r="H51" s="22"/>
      <c r="I51" s="5"/>
    </row>
    <row r="52" spans="1:10" ht="33.75" customHeight="1">
      <c r="A52" s="41">
        <v>41</v>
      </c>
      <c r="B52" s="41">
        <v>38300000</v>
      </c>
      <c r="C52" s="41" t="s">
        <v>128</v>
      </c>
      <c r="D52" s="10">
        <v>200</v>
      </c>
      <c r="E52" s="41" t="s">
        <v>10</v>
      </c>
      <c r="F52" s="21" t="s">
        <v>98</v>
      </c>
      <c r="G52" s="21" t="s">
        <v>99</v>
      </c>
      <c r="H52" s="40"/>
    </row>
    <row r="53" spans="1:10" ht="33.75" customHeight="1">
      <c r="A53" s="41">
        <v>42</v>
      </c>
      <c r="B53" s="41">
        <v>38600000</v>
      </c>
      <c r="C53" s="41" t="s">
        <v>95</v>
      </c>
      <c r="D53" s="10">
        <v>500</v>
      </c>
      <c r="E53" s="41" t="s">
        <v>10</v>
      </c>
      <c r="F53" s="21" t="s">
        <v>98</v>
      </c>
      <c r="G53" s="21" t="s">
        <v>99</v>
      </c>
      <c r="H53" s="40"/>
    </row>
    <row r="54" spans="1:10" ht="33.75" customHeight="1">
      <c r="A54" s="41">
        <v>43</v>
      </c>
      <c r="B54" s="74">
        <v>39100000</v>
      </c>
      <c r="C54" s="74" t="s">
        <v>11</v>
      </c>
      <c r="D54" s="10">
        <v>9000</v>
      </c>
      <c r="E54" s="41" t="s">
        <v>25</v>
      </c>
      <c r="F54" s="21" t="s">
        <v>12</v>
      </c>
      <c r="G54" s="21" t="s">
        <v>24</v>
      </c>
      <c r="H54" s="22"/>
      <c r="J54" s="6"/>
    </row>
    <row r="55" spans="1:10" ht="33.75" customHeight="1">
      <c r="A55" s="41">
        <v>44</v>
      </c>
      <c r="B55" s="75"/>
      <c r="C55" s="75"/>
      <c r="D55" s="36">
        <v>50000</v>
      </c>
      <c r="E55" s="41" t="s">
        <v>25</v>
      </c>
      <c r="F55" s="21" t="s">
        <v>12</v>
      </c>
      <c r="G55" s="21" t="s">
        <v>24</v>
      </c>
      <c r="H55" s="22"/>
      <c r="J55" s="6"/>
    </row>
    <row r="56" spans="1:10" ht="31.5" customHeight="1">
      <c r="A56" s="41">
        <v>45</v>
      </c>
      <c r="B56" s="42">
        <v>39200000</v>
      </c>
      <c r="C56" s="42" t="s">
        <v>51</v>
      </c>
      <c r="D56" s="10">
        <v>9900</v>
      </c>
      <c r="E56" s="41" t="s">
        <v>10</v>
      </c>
      <c r="F56" s="21" t="s">
        <v>12</v>
      </c>
      <c r="G56" s="21" t="s">
        <v>24</v>
      </c>
      <c r="H56" s="41"/>
    </row>
    <row r="57" spans="1:10" ht="37.5" customHeight="1">
      <c r="A57" s="41">
        <v>46</v>
      </c>
      <c r="B57" s="41">
        <v>39500000</v>
      </c>
      <c r="C57" s="41" t="s">
        <v>129</v>
      </c>
      <c r="D57" s="10">
        <v>6000</v>
      </c>
      <c r="E57" s="41" t="s">
        <v>10</v>
      </c>
      <c r="F57" s="21" t="s">
        <v>12</v>
      </c>
      <c r="G57" s="21" t="s">
        <v>24</v>
      </c>
      <c r="H57" s="41"/>
    </row>
    <row r="58" spans="1:10" ht="33.75" customHeight="1">
      <c r="A58" s="41">
        <v>47</v>
      </c>
      <c r="B58" s="42">
        <v>39700000</v>
      </c>
      <c r="C58" s="42" t="s">
        <v>130</v>
      </c>
      <c r="D58" s="10">
        <f>5000+4000</f>
        <v>9000</v>
      </c>
      <c r="E58" s="41" t="s">
        <v>10</v>
      </c>
      <c r="F58" s="21" t="s">
        <v>12</v>
      </c>
      <c r="G58" s="21" t="s">
        <v>24</v>
      </c>
      <c r="H58" s="41"/>
    </row>
    <row r="59" spans="1:10" ht="33.75" customHeight="1">
      <c r="A59" s="41">
        <v>48</v>
      </c>
      <c r="B59" s="41">
        <v>39800000</v>
      </c>
      <c r="C59" s="41" t="s">
        <v>131</v>
      </c>
      <c r="D59" s="10">
        <v>1000</v>
      </c>
      <c r="E59" s="41" t="s">
        <v>10</v>
      </c>
      <c r="F59" s="21" t="s">
        <v>12</v>
      </c>
      <c r="G59" s="21" t="s">
        <v>24</v>
      </c>
      <c r="H59" s="33"/>
    </row>
    <row r="60" spans="1:10" ht="32.25" customHeight="1">
      <c r="A60" s="41">
        <v>49</v>
      </c>
      <c r="B60" s="41">
        <v>41100000</v>
      </c>
      <c r="C60" s="41" t="s">
        <v>132</v>
      </c>
      <c r="D60" s="10">
        <v>2000</v>
      </c>
      <c r="E60" s="41" t="s">
        <v>10</v>
      </c>
      <c r="F60" s="21" t="s">
        <v>12</v>
      </c>
      <c r="G60" s="21" t="s">
        <v>24</v>
      </c>
      <c r="H60" s="22"/>
      <c r="I60" s="5"/>
      <c r="J60" s="4"/>
    </row>
    <row r="61" spans="1:10" ht="34.5" customHeight="1">
      <c r="A61" s="41">
        <v>50</v>
      </c>
      <c r="B61" s="42">
        <v>42100000</v>
      </c>
      <c r="C61" s="42" t="s">
        <v>93</v>
      </c>
      <c r="D61" s="10">
        <v>1000</v>
      </c>
      <c r="E61" s="41" t="s">
        <v>10</v>
      </c>
      <c r="F61" s="21" t="s">
        <v>12</v>
      </c>
      <c r="G61" s="21" t="s">
        <v>24</v>
      </c>
      <c r="H61" s="22"/>
    </row>
    <row r="62" spans="1:10" ht="35.25" customHeight="1">
      <c r="A62" s="41">
        <v>51</v>
      </c>
      <c r="B62" s="41">
        <v>42400000</v>
      </c>
      <c r="C62" s="41" t="s">
        <v>133</v>
      </c>
      <c r="D62" s="10">
        <v>3000</v>
      </c>
      <c r="E62" s="41" t="s">
        <v>10</v>
      </c>
      <c r="F62" s="21" t="s">
        <v>12</v>
      </c>
      <c r="G62" s="21" t="s">
        <v>24</v>
      </c>
      <c r="H62" s="22"/>
    </row>
    <row r="63" spans="1:10" ht="33.75" customHeight="1">
      <c r="A63" s="41">
        <v>52</v>
      </c>
      <c r="B63" s="41">
        <v>42500000</v>
      </c>
      <c r="C63" s="41" t="s">
        <v>106</v>
      </c>
      <c r="D63" s="36">
        <v>9200</v>
      </c>
      <c r="E63" s="41" t="s">
        <v>10</v>
      </c>
      <c r="F63" s="21" t="s">
        <v>98</v>
      </c>
      <c r="G63" s="21" t="s">
        <v>99</v>
      </c>
      <c r="H63" s="22"/>
      <c r="I63" s="5"/>
    </row>
    <row r="64" spans="1:10" ht="34.5" customHeight="1">
      <c r="A64" s="41">
        <v>53</v>
      </c>
      <c r="B64" s="41">
        <v>42600000</v>
      </c>
      <c r="C64" s="41" t="s">
        <v>134</v>
      </c>
      <c r="D64" s="10">
        <v>9999</v>
      </c>
      <c r="E64" s="41" t="s">
        <v>10</v>
      </c>
      <c r="F64" s="21" t="s">
        <v>12</v>
      </c>
      <c r="G64" s="21" t="s">
        <v>24</v>
      </c>
      <c r="H64" s="22"/>
      <c r="I64" s="4"/>
    </row>
    <row r="65" spans="1:10" ht="32.25" customHeight="1">
      <c r="A65" s="41">
        <v>54</v>
      </c>
      <c r="B65" s="74">
        <v>42900000</v>
      </c>
      <c r="C65" s="74" t="s">
        <v>50</v>
      </c>
      <c r="D65" s="10">
        <v>20000</v>
      </c>
      <c r="E65" s="41" t="s">
        <v>14</v>
      </c>
      <c r="F65" s="21" t="s">
        <v>12</v>
      </c>
      <c r="G65" s="21" t="s">
        <v>24</v>
      </c>
      <c r="H65" s="22" t="s">
        <v>13</v>
      </c>
      <c r="I65" s="5"/>
    </row>
    <row r="66" spans="1:10" ht="32.25" customHeight="1">
      <c r="A66" s="41">
        <v>55</v>
      </c>
      <c r="B66" s="75"/>
      <c r="C66" s="75"/>
      <c r="D66" s="10">
        <f>1000+396</f>
        <v>1396</v>
      </c>
      <c r="E66" s="41" t="s">
        <v>10</v>
      </c>
      <c r="F66" s="21" t="s">
        <v>12</v>
      </c>
      <c r="G66" s="21" t="s">
        <v>24</v>
      </c>
      <c r="H66" s="22"/>
      <c r="I66" s="5"/>
    </row>
    <row r="67" spans="1:10" ht="33" customHeight="1">
      <c r="A67" s="41">
        <v>56</v>
      </c>
      <c r="B67" s="41">
        <v>44100000</v>
      </c>
      <c r="C67" s="41" t="s">
        <v>89</v>
      </c>
      <c r="D67" s="10">
        <f>3000-2000</f>
        <v>1000</v>
      </c>
      <c r="E67" s="41" t="s">
        <v>10</v>
      </c>
      <c r="F67" s="21" t="s">
        <v>12</v>
      </c>
      <c r="G67" s="21" t="s">
        <v>24</v>
      </c>
      <c r="H67" s="22"/>
    </row>
    <row r="68" spans="1:10" ht="35.25" customHeight="1">
      <c r="A68" s="41">
        <v>57</v>
      </c>
      <c r="B68" s="41">
        <v>44200000</v>
      </c>
      <c r="C68" s="41" t="s">
        <v>92</v>
      </c>
      <c r="D68" s="36">
        <v>5400</v>
      </c>
      <c r="E68" s="41" t="s">
        <v>10</v>
      </c>
      <c r="F68" s="21" t="s">
        <v>12</v>
      </c>
      <c r="G68" s="21" t="s">
        <v>24</v>
      </c>
      <c r="H68" s="22"/>
    </row>
    <row r="69" spans="1:10" ht="31.5" customHeight="1">
      <c r="A69" s="41">
        <v>58</v>
      </c>
      <c r="B69" s="42">
        <v>44400000</v>
      </c>
      <c r="C69" s="42" t="s">
        <v>42</v>
      </c>
      <c r="D69" s="10">
        <f>10000+200000</f>
        <v>210000</v>
      </c>
      <c r="E69" s="41" t="s">
        <v>25</v>
      </c>
      <c r="F69" s="21" t="s">
        <v>12</v>
      </c>
      <c r="G69" s="21" t="s">
        <v>24</v>
      </c>
      <c r="H69" s="22"/>
    </row>
    <row r="70" spans="1:10" s="7" customFormat="1" ht="36.75" customHeight="1">
      <c r="A70" s="41">
        <v>59</v>
      </c>
      <c r="B70" s="55">
        <v>44500000</v>
      </c>
      <c r="C70" s="41" t="s">
        <v>135</v>
      </c>
      <c r="D70" s="10">
        <f>5000+4000</f>
        <v>9000</v>
      </c>
      <c r="E70" s="41" t="s">
        <v>10</v>
      </c>
      <c r="F70" s="21" t="s">
        <v>12</v>
      </c>
      <c r="G70" s="21" t="s">
        <v>24</v>
      </c>
      <c r="H70" s="41"/>
    </row>
    <row r="71" spans="1:10" ht="33" customHeight="1">
      <c r="A71" s="41">
        <v>60</v>
      </c>
      <c r="B71" s="41">
        <v>44800000</v>
      </c>
      <c r="C71" s="41" t="s">
        <v>91</v>
      </c>
      <c r="D71" s="10">
        <v>201</v>
      </c>
      <c r="E71" s="41" t="s">
        <v>10</v>
      </c>
      <c r="F71" s="21" t="s">
        <v>12</v>
      </c>
      <c r="G71" s="21" t="s">
        <v>24</v>
      </c>
      <c r="H71" s="22"/>
    </row>
    <row r="72" spans="1:10" ht="39.75" customHeight="1">
      <c r="A72" s="41">
        <v>61</v>
      </c>
      <c r="B72" s="41">
        <v>45200000</v>
      </c>
      <c r="C72" s="41" t="s">
        <v>64</v>
      </c>
      <c r="D72" s="36">
        <f>498750-3800</f>
        <v>494950</v>
      </c>
      <c r="E72" s="41" t="s">
        <v>25</v>
      </c>
      <c r="F72" s="21" t="s">
        <v>12</v>
      </c>
      <c r="G72" s="21" t="s">
        <v>24</v>
      </c>
      <c r="H72" s="22"/>
      <c r="I72" s="15"/>
      <c r="J72" s="5"/>
    </row>
    <row r="73" spans="1:10" ht="33.75" customHeight="1">
      <c r="A73" s="41">
        <v>62</v>
      </c>
      <c r="B73" s="43">
        <v>45300000</v>
      </c>
      <c r="C73" s="43" t="s">
        <v>72</v>
      </c>
      <c r="D73" s="36">
        <v>9900</v>
      </c>
      <c r="E73" s="41" t="s">
        <v>10</v>
      </c>
      <c r="F73" s="21" t="s">
        <v>98</v>
      </c>
      <c r="G73" s="21" t="s">
        <v>99</v>
      </c>
      <c r="H73" s="22"/>
      <c r="I73" s="5"/>
      <c r="J73" s="5"/>
    </row>
    <row r="74" spans="1:10" s="7" customFormat="1" ht="32.25" customHeight="1">
      <c r="A74" s="41">
        <v>63</v>
      </c>
      <c r="B74" s="41">
        <v>45400000</v>
      </c>
      <c r="C74" s="41" t="s">
        <v>71</v>
      </c>
      <c r="D74" s="36">
        <f>816610-35800</f>
        <v>780810</v>
      </c>
      <c r="E74" s="41" t="s">
        <v>25</v>
      </c>
      <c r="F74" s="21" t="s">
        <v>12</v>
      </c>
      <c r="G74" s="21" t="s">
        <v>24</v>
      </c>
      <c r="H74" s="41"/>
      <c r="I74" s="5"/>
    </row>
    <row r="75" spans="1:10" s="7" customFormat="1" ht="35.25" customHeight="1">
      <c r="A75" s="41">
        <v>64</v>
      </c>
      <c r="B75" s="55">
        <v>48400000</v>
      </c>
      <c r="C75" s="41" t="s">
        <v>136</v>
      </c>
      <c r="D75" s="50">
        <v>25000</v>
      </c>
      <c r="E75" s="41" t="s">
        <v>10</v>
      </c>
      <c r="F75" s="21" t="s">
        <v>12</v>
      </c>
      <c r="G75" s="21" t="s">
        <v>24</v>
      </c>
      <c r="H75" s="22" t="s">
        <v>18</v>
      </c>
    </row>
    <row r="76" spans="1:10" ht="31.5" customHeight="1">
      <c r="A76" s="41">
        <v>65</v>
      </c>
      <c r="B76" s="73">
        <v>50100000</v>
      </c>
      <c r="C76" s="73" t="s">
        <v>23</v>
      </c>
      <c r="D76" s="10">
        <v>40000</v>
      </c>
      <c r="E76" s="41" t="s">
        <v>14</v>
      </c>
      <c r="F76" s="21" t="s">
        <v>12</v>
      </c>
      <c r="G76" s="21" t="s">
        <v>24</v>
      </c>
      <c r="H76" s="22" t="s">
        <v>13</v>
      </c>
      <c r="I76" s="14"/>
    </row>
    <row r="77" spans="1:10" ht="31.5" customHeight="1">
      <c r="A77" s="41">
        <v>66</v>
      </c>
      <c r="B77" s="73"/>
      <c r="C77" s="73"/>
      <c r="D77" s="10">
        <f>864000-400000</f>
        <v>464000</v>
      </c>
      <c r="E77" s="41" t="s">
        <v>25</v>
      </c>
      <c r="F77" s="21" t="s">
        <v>12</v>
      </c>
      <c r="G77" s="21" t="s">
        <v>24</v>
      </c>
      <c r="H77" s="22"/>
      <c r="I77" s="14"/>
    </row>
    <row r="78" spans="1:10" ht="31.5" customHeight="1">
      <c r="A78" s="41">
        <v>67</v>
      </c>
      <c r="B78" s="73"/>
      <c r="C78" s="73"/>
      <c r="D78" s="10">
        <f>230000+286000</f>
        <v>516000</v>
      </c>
      <c r="E78" s="41" t="s">
        <v>10</v>
      </c>
      <c r="F78" s="21" t="s">
        <v>12</v>
      </c>
      <c r="G78" s="21" t="s">
        <v>24</v>
      </c>
      <c r="H78" s="22" t="s">
        <v>90</v>
      </c>
      <c r="I78" s="14"/>
    </row>
    <row r="79" spans="1:10" ht="49.5" customHeight="1">
      <c r="A79" s="41">
        <v>68</v>
      </c>
      <c r="B79" s="41">
        <v>50500000</v>
      </c>
      <c r="C79" s="41" t="s">
        <v>94</v>
      </c>
      <c r="D79" s="10">
        <v>9900</v>
      </c>
      <c r="E79" s="41" t="s">
        <v>10</v>
      </c>
      <c r="F79" s="21" t="s">
        <v>12</v>
      </c>
      <c r="G79" s="21" t="s">
        <v>24</v>
      </c>
      <c r="H79" s="22"/>
      <c r="I79" s="4"/>
    </row>
    <row r="80" spans="1:10" ht="39" customHeight="1">
      <c r="A80" s="41">
        <v>69</v>
      </c>
      <c r="B80" s="41">
        <v>50700000</v>
      </c>
      <c r="C80" s="41" t="s">
        <v>44</v>
      </c>
      <c r="D80" s="10">
        <v>1520</v>
      </c>
      <c r="E80" s="41" t="s">
        <v>10</v>
      </c>
      <c r="F80" s="21" t="s">
        <v>98</v>
      </c>
      <c r="G80" s="21" t="s">
        <v>99</v>
      </c>
      <c r="H80" s="22"/>
      <c r="I80" s="5"/>
      <c r="J80" s="4"/>
    </row>
    <row r="81" spans="1:10" s="45" customFormat="1" ht="39" customHeight="1">
      <c r="A81" s="41">
        <v>70</v>
      </c>
      <c r="B81" s="74">
        <v>55300000</v>
      </c>
      <c r="C81" s="74" t="s">
        <v>76</v>
      </c>
      <c r="D81" s="10">
        <v>15300</v>
      </c>
      <c r="E81" s="41" t="s">
        <v>10</v>
      </c>
      <c r="F81" s="21" t="s">
        <v>12</v>
      </c>
      <c r="G81" s="21" t="s">
        <v>24</v>
      </c>
      <c r="H81" s="22" t="s">
        <v>59</v>
      </c>
    </row>
    <row r="82" spans="1:10" s="45" customFormat="1" ht="39" customHeight="1">
      <c r="A82" s="41">
        <v>71</v>
      </c>
      <c r="B82" s="75"/>
      <c r="C82" s="75"/>
      <c r="D82" s="10">
        <v>9900</v>
      </c>
      <c r="E82" s="41" t="s">
        <v>10</v>
      </c>
      <c r="F82" s="21" t="s">
        <v>12</v>
      </c>
      <c r="G82" s="21" t="s">
        <v>24</v>
      </c>
      <c r="H82" s="22"/>
    </row>
    <row r="83" spans="1:10" ht="33.75" customHeight="1">
      <c r="A83" s="41">
        <v>72</v>
      </c>
      <c r="B83" s="41">
        <v>63100000</v>
      </c>
      <c r="C83" s="41" t="s">
        <v>45</v>
      </c>
      <c r="D83" s="10">
        <f>50000-49000</f>
        <v>1000</v>
      </c>
      <c r="E83" s="41" t="s">
        <v>10</v>
      </c>
      <c r="F83" s="21" t="s">
        <v>12</v>
      </c>
      <c r="G83" s="21" t="s">
        <v>24</v>
      </c>
      <c r="H83" s="22"/>
      <c r="I83" s="4"/>
    </row>
    <row r="84" spans="1:10" s="45" customFormat="1" ht="39" customHeight="1">
      <c r="A84" s="41">
        <v>73</v>
      </c>
      <c r="B84" s="74">
        <v>63700000</v>
      </c>
      <c r="C84" s="74" t="s">
        <v>19</v>
      </c>
      <c r="D84" s="10">
        <v>10000</v>
      </c>
      <c r="E84" s="41" t="s">
        <v>10</v>
      </c>
      <c r="F84" s="21" t="s">
        <v>12</v>
      </c>
      <c r="G84" s="21" t="s">
        <v>24</v>
      </c>
      <c r="H84" s="22" t="s">
        <v>17</v>
      </c>
    </row>
    <row r="85" spans="1:10" s="45" customFormat="1" ht="39" customHeight="1">
      <c r="A85" s="41">
        <v>74</v>
      </c>
      <c r="B85" s="75"/>
      <c r="C85" s="75"/>
      <c r="D85" s="10">
        <v>30000</v>
      </c>
      <c r="E85" s="41" t="s">
        <v>25</v>
      </c>
      <c r="F85" s="21" t="s">
        <v>12</v>
      </c>
      <c r="G85" s="21" t="s">
        <v>24</v>
      </c>
      <c r="H85" s="22"/>
    </row>
    <row r="86" spans="1:10" ht="35.25" customHeight="1">
      <c r="A86" s="41">
        <v>75</v>
      </c>
      <c r="B86" s="41">
        <v>65100000</v>
      </c>
      <c r="C86" s="41" t="s">
        <v>137</v>
      </c>
      <c r="D86" s="10">
        <v>864</v>
      </c>
      <c r="E86" s="41" t="s">
        <v>10</v>
      </c>
      <c r="F86" s="21" t="s">
        <v>98</v>
      </c>
      <c r="G86" s="21" t="s">
        <v>99</v>
      </c>
      <c r="H86" s="22"/>
    </row>
    <row r="87" spans="1:10" ht="32.25" customHeight="1">
      <c r="A87" s="41">
        <v>76</v>
      </c>
      <c r="B87" s="42">
        <v>65200000</v>
      </c>
      <c r="C87" s="42" t="s">
        <v>138</v>
      </c>
      <c r="D87" s="36">
        <v>1250</v>
      </c>
      <c r="E87" s="41" t="s">
        <v>10</v>
      </c>
      <c r="F87" s="21" t="s">
        <v>12</v>
      </c>
      <c r="G87" s="21" t="s">
        <v>24</v>
      </c>
      <c r="H87" s="22"/>
    </row>
    <row r="88" spans="1:10" ht="35.25" customHeight="1">
      <c r="A88" s="41">
        <v>77</v>
      </c>
      <c r="B88" s="74">
        <v>66500000</v>
      </c>
      <c r="C88" s="74" t="s">
        <v>33</v>
      </c>
      <c r="D88" s="39">
        <f>155000+100000</f>
        <v>255000</v>
      </c>
      <c r="E88" s="41" t="s">
        <v>14</v>
      </c>
      <c r="F88" s="21" t="s">
        <v>12</v>
      </c>
      <c r="G88" s="21" t="s">
        <v>24</v>
      </c>
      <c r="H88" s="22" t="s">
        <v>13</v>
      </c>
      <c r="I88" s="11"/>
      <c r="J88" s="4"/>
    </row>
    <row r="89" spans="1:10" ht="35.25" customHeight="1">
      <c r="A89" s="41">
        <v>78</v>
      </c>
      <c r="B89" s="75"/>
      <c r="C89" s="75"/>
      <c r="D89" s="39">
        <v>130140</v>
      </c>
      <c r="E89" s="41" t="s">
        <v>25</v>
      </c>
      <c r="F89" s="21" t="s">
        <v>12</v>
      </c>
      <c r="G89" s="21" t="s">
        <v>24</v>
      </c>
      <c r="H89" s="22"/>
      <c r="I89" s="11"/>
      <c r="J89" s="4"/>
    </row>
    <row r="90" spans="1:10" ht="35.25" customHeight="1">
      <c r="A90" s="41">
        <v>79</v>
      </c>
      <c r="B90" s="41">
        <v>71600000</v>
      </c>
      <c r="C90" s="41" t="s">
        <v>139</v>
      </c>
      <c r="D90" s="10">
        <v>15000</v>
      </c>
      <c r="E90" s="41" t="s">
        <v>10</v>
      </c>
      <c r="F90" s="21" t="s">
        <v>12</v>
      </c>
      <c r="G90" s="21" t="s">
        <v>24</v>
      </c>
      <c r="H90" s="22" t="s">
        <v>17</v>
      </c>
    </row>
    <row r="91" spans="1:10" ht="39" customHeight="1">
      <c r="A91" s="41">
        <v>80</v>
      </c>
      <c r="B91" s="74">
        <v>72400000</v>
      </c>
      <c r="C91" s="74" t="s">
        <v>30</v>
      </c>
      <c r="D91" s="10">
        <v>200</v>
      </c>
      <c r="E91" s="41" t="s">
        <v>32</v>
      </c>
      <c r="F91" s="21" t="s">
        <v>12</v>
      </c>
      <c r="G91" s="21" t="s">
        <v>24</v>
      </c>
      <c r="H91" s="22"/>
      <c r="I91" s="5"/>
    </row>
    <row r="92" spans="1:10" ht="31.5" customHeight="1">
      <c r="A92" s="41">
        <v>81</v>
      </c>
      <c r="B92" s="75"/>
      <c r="C92" s="75"/>
      <c r="D92" s="10">
        <f>24100-1000</f>
        <v>23100</v>
      </c>
      <c r="E92" s="41" t="s">
        <v>32</v>
      </c>
      <c r="F92" s="21" t="s">
        <v>12</v>
      </c>
      <c r="G92" s="21" t="s">
        <v>24</v>
      </c>
      <c r="H92" s="22" t="s">
        <v>16</v>
      </c>
      <c r="I92" s="5"/>
      <c r="J92" s="5"/>
    </row>
    <row r="93" spans="1:10" ht="35.25" customHeight="1">
      <c r="A93" s="41">
        <v>82</v>
      </c>
      <c r="B93" s="41">
        <v>76400000</v>
      </c>
      <c r="C93" s="41" t="s">
        <v>140</v>
      </c>
      <c r="D93" s="36">
        <v>9990</v>
      </c>
      <c r="E93" s="41" t="s">
        <v>10</v>
      </c>
      <c r="F93" s="21" t="s">
        <v>12</v>
      </c>
      <c r="G93" s="21" t="s">
        <v>24</v>
      </c>
      <c r="H93" s="22"/>
    </row>
    <row r="94" spans="1:10" ht="51" customHeight="1">
      <c r="A94" s="41">
        <v>83</v>
      </c>
      <c r="B94" s="41">
        <v>77200000</v>
      </c>
      <c r="C94" s="41" t="s">
        <v>27</v>
      </c>
      <c r="D94" s="10">
        <f>12033000+181500</f>
        <v>12214500</v>
      </c>
      <c r="E94" s="41" t="s">
        <v>25</v>
      </c>
      <c r="F94" s="21" t="s">
        <v>12</v>
      </c>
      <c r="G94" s="21" t="s">
        <v>24</v>
      </c>
      <c r="H94" s="22"/>
    </row>
    <row r="95" spans="1:10" ht="33.75" customHeight="1">
      <c r="A95" s="41">
        <v>84</v>
      </c>
      <c r="B95" s="41">
        <v>77300000</v>
      </c>
      <c r="C95" s="41" t="s">
        <v>141</v>
      </c>
      <c r="D95" s="10">
        <f>1038000+3500000</f>
        <v>4538000</v>
      </c>
      <c r="E95" s="41" t="s">
        <v>25</v>
      </c>
      <c r="F95" s="21" t="s">
        <v>12</v>
      </c>
      <c r="G95" s="21" t="s">
        <v>24</v>
      </c>
      <c r="H95" s="22"/>
      <c r="I95" s="4"/>
    </row>
    <row r="96" spans="1:10" ht="33" customHeight="1">
      <c r="A96" s="41">
        <v>85</v>
      </c>
      <c r="B96" s="41">
        <v>79300000</v>
      </c>
      <c r="C96" s="41" t="s">
        <v>142</v>
      </c>
      <c r="D96" s="10">
        <f>5000+1000</f>
        <v>6000</v>
      </c>
      <c r="E96" s="41" t="s">
        <v>32</v>
      </c>
      <c r="F96" s="21" t="s">
        <v>12</v>
      </c>
      <c r="G96" s="21" t="s">
        <v>24</v>
      </c>
      <c r="H96" s="22"/>
      <c r="I96" s="5"/>
    </row>
    <row r="97" spans="1:12" ht="33" customHeight="1">
      <c r="A97" s="41">
        <v>86</v>
      </c>
      <c r="B97" s="41">
        <v>79400000</v>
      </c>
      <c r="C97" s="41" t="s">
        <v>143</v>
      </c>
      <c r="D97" s="10">
        <v>3000</v>
      </c>
      <c r="E97" s="41" t="s">
        <v>32</v>
      </c>
      <c r="F97" s="21" t="s">
        <v>12</v>
      </c>
      <c r="G97" s="21" t="s">
        <v>24</v>
      </c>
      <c r="H97" s="22"/>
      <c r="I97" s="5"/>
    </row>
    <row r="98" spans="1:12" ht="33" customHeight="1">
      <c r="A98" s="41">
        <v>87</v>
      </c>
      <c r="B98" s="41">
        <v>79800000</v>
      </c>
      <c r="C98" s="41" t="s">
        <v>144</v>
      </c>
      <c r="D98" s="10">
        <v>3000</v>
      </c>
      <c r="E98" s="41" t="s">
        <v>10</v>
      </c>
      <c r="F98" s="21" t="s">
        <v>12</v>
      </c>
      <c r="G98" s="21" t="s">
        <v>24</v>
      </c>
      <c r="H98" s="22"/>
      <c r="I98" s="4"/>
    </row>
    <row r="99" spans="1:12" ht="40.5" customHeight="1">
      <c r="A99" s="41">
        <v>88</v>
      </c>
      <c r="B99" s="74">
        <v>79900000</v>
      </c>
      <c r="C99" s="74" t="s">
        <v>75</v>
      </c>
      <c r="D99" s="10">
        <f>5000</f>
        <v>5000</v>
      </c>
      <c r="E99" s="41" t="s">
        <v>10</v>
      </c>
      <c r="F99" s="21" t="s">
        <v>12</v>
      </c>
      <c r="G99" s="21" t="s">
        <v>24</v>
      </c>
      <c r="H99" s="22" t="s">
        <v>17</v>
      </c>
    </row>
    <row r="100" spans="1:12" ht="40.5" customHeight="1">
      <c r="A100" s="41">
        <v>89</v>
      </c>
      <c r="B100" s="98"/>
      <c r="C100" s="98"/>
      <c r="D100" s="10">
        <v>20000</v>
      </c>
      <c r="E100" s="41" t="s">
        <v>10</v>
      </c>
      <c r="F100" s="21" t="s">
        <v>12</v>
      </c>
      <c r="G100" s="21" t="s">
        <v>24</v>
      </c>
      <c r="H100" s="22" t="s">
        <v>59</v>
      </c>
    </row>
    <row r="101" spans="1:12" ht="40.5" customHeight="1">
      <c r="A101" s="41">
        <v>90</v>
      </c>
      <c r="B101" s="75"/>
      <c r="C101" s="75"/>
      <c r="D101" s="10">
        <v>9900</v>
      </c>
      <c r="E101" s="41" t="s">
        <v>10</v>
      </c>
      <c r="F101" s="21" t="s">
        <v>12</v>
      </c>
      <c r="G101" s="21" t="s">
        <v>24</v>
      </c>
      <c r="H101" s="22"/>
    </row>
    <row r="102" spans="1:12" ht="30" customHeight="1">
      <c r="A102" s="41">
        <v>91</v>
      </c>
      <c r="B102" s="41">
        <v>90400000</v>
      </c>
      <c r="C102" s="41" t="s">
        <v>145</v>
      </c>
      <c r="D102" s="10">
        <f>1000+3000</f>
        <v>4000</v>
      </c>
      <c r="E102" s="41" t="s">
        <v>10</v>
      </c>
      <c r="F102" s="21" t="s">
        <v>12</v>
      </c>
      <c r="G102" s="21" t="s">
        <v>24</v>
      </c>
      <c r="H102" s="22"/>
    </row>
    <row r="103" spans="1:12" ht="29.25" customHeight="1">
      <c r="A103" s="41">
        <v>92</v>
      </c>
      <c r="B103" s="41">
        <v>90900000</v>
      </c>
      <c r="C103" s="41" t="s">
        <v>52</v>
      </c>
      <c r="D103" s="10">
        <v>100000</v>
      </c>
      <c r="E103" s="41" t="s">
        <v>25</v>
      </c>
      <c r="F103" s="21" t="s">
        <v>12</v>
      </c>
      <c r="G103" s="21" t="s">
        <v>24</v>
      </c>
      <c r="H103" s="22"/>
      <c r="I103" s="5"/>
      <c r="J103" s="4"/>
      <c r="L103" s="6"/>
    </row>
    <row r="104" spans="1:12" ht="37.5" customHeight="1">
      <c r="A104" s="41">
        <v>93</v>
      </c>
      <c r="B104" s="41">
        <v>92500000</v>
      </c>
      <c r="C104" s="41" t="s">
        <v>37</v>
      </c>
      <c r="D104" s="10">
        <v>50000</v>
      </c>
      <c r="E104" s="41" t="s">
        <v>10</v>
      </c>
      <c r="F104" s="21" t="s">
        <v>12</v>
      </c>
      <c r="G104" s="21" t="s">
        <v>24</v>
      </c>
      <c r="H104" s="22" t="s">
        <v>17</v>
      </c>
      <c r="I104" s="4"/>
    </row>
    <row r="105" spans="1:12" ht="30" customHeight="1">
      <c r="A105" s="41">
        <v>94</v>
      </c>
      <c r="B105" s="41">
        <v>98300000</v>
      </c>
      <c r="C105" s="41" t="s">
        <v>146</v>
      </c>
      <c r="D105" s="10">
        <v>4000</v>
      </c>
      <c r="E105" s="41" t="s">
        <v>10</v>
      </c>
      <c r="F105" s="21" t="s">
        <v>12</v>
      </c>
      <c r="G105" s="21" t="s">
        <v>24</v>
      </c>
      <c r="H105" s="22"/>
    </row>
    <row r="106" spans="1:12" ht="15">
      <c r="C106" s="28"/>
      <c r="D106" s="51"/>
      <c r="E106" s="14"/>
      <c r="F106" s="56"/>
      <c r="G106" s="14"/>
    </row>
    <row r="107" spans="1:12" ht="15.75" customHeight="1">
      <c r="C107" s="28"/>
      <c r="D107" s="18"/>
      <c r="F107" s="14"/>
    </row>
    <row r="108" spans="1:12" ht="17.25" customHeight="1">
      <c r="A108" s="16"/>
      <c r="B108" s="57"/>
      <c r="C108" s="14"/>
      <c r="D108" s="52"/>
      <c r="E108" s="45"/>
      <c r="F108" s="45"/>
      <c r="G108" s="45"/>
      <c r="H108" s="4"/>
    </row>
    <row r="109" spans="1:12" ht="27.75" customHeight="1">
      <c r="A109" s="16"/>
      <c r="B109" s="97" t="s">
        <v>147</v>
      </c>
      <c r="C109" s="97"/>
    </row>
    <row r="110" spans="1:12" ht="13.5" customHeight="1">
      <c r="A110" s="16"/>
      <c r="B110" s="16"/>
      <c r="D110" s="2"/>
      <c r="E110" s="76" t="s">
        <v>9</v>
      </c>
      <c r="F110" s="76"/>
    </row>
    <row r="111" spans="1:12" ht="20.25" customHeight="1">
      <c r="A111" s="16"/>
      <c r="B111" s="16"/>
    </row>
    <row r="112" spans="1:12">
      <c r="B112" s="16"/>
    </row>
    <row r="113" spans="1:13">
      <c r="A113" s="16"/>
      <c r="B113" s="105"/>
      <c r="C113" s="105"/>
      <c r="D113" s="58"/>
    </row>
    <row r="114" spans="1:13" ht="13.5" customHeight="1">
      <c r="A114" s="16"/>
      <c r="B114" s="97" t="s">
        <v>20</v>
      </c>
      <c r="C114" s="97"/>
      <c r="D114" s="44"/>
    </row>
    <row r="115" spans="1:13">
      <c r="A115" s="16"/>
      <c r="B115" s="16"/>
      <c r="E115" s="76" t="s">
        <v>9</v>
      </c>
      <c r="F115" s="76"/>
    </row>
    <row r="116" spans="1:13" ht="16.5" customHeight="1">
      <c r="A116" s="16"/>
      <c r="B116" s="16"/>
    </row>
    <row r="117" spans="1:13">
      <c r="A117" s="16"/>
    </row>
    <row r="118" spans="1:13">
      <c r="C118" s="46"/>
      <c r="E118" s="46"/>
      <c r="L118" s="4"/>
      <c r="M118" s="4"/>
    </row>
    <row r="119" spans="1:13" ht="19.5" customHeight="1">
      <c r="C119" s="46"/>
      <c r="L119" s="4"/>
      <c r="M119" s="4"/>
    </row>
    <row r="120" spans="1:13">
      <c r="L120" s="4"/>
      <c r="M120" s="4"/>
    </row>
    <row r="121" spans="1:13" ht="24.75" customHeight="1">
      <c r="C121" s="14"/>
      <c r="L121" s="4"/>
      <c r="M121" s="4"/>
    </row>
    <row r="122" spans="1:13" ht="22.5" customHeight="1">
      <c r="L122" s="4"/>
      <c r="M122" s="4"/>
    </row>
    <row r="123" spans="1:13">
      <c r="C123" s="3"/>
      <c r="L123" s="4"/>
      <c r="M123" s="4"/>
    </row>
  </sheetData>
  <sheetProtection algorithmName="SHA-512" hashValue="Vgh6qUdpAxKsM+zN9sfOKe4zEIZnYbLQXuSYrPjV09gHq6p8nIR5U2+ZXxxgtIGA6WqsJroBuq9MCRu/JQNWuw==" saltValue="6EGcxbdJGbCu0FD32EGF5g==" spinCount="100000" sheet="1" objects="1" scenarios="1"/>
  <mergeCells count="38">
    <mergeCell ref="E115:F115"/>
    <mergeCell ref="B99:B101"/>
    <mergeCell ref="C99:C101"/>
    <mergeCell ref="B109:C109"/>
    <mergeCell ref="E110:F110"/>
    <mergeCell ref="B113:C113"/>
    <mergeCell ref="B114:C114"/>
    <mergeCell ref="B84:B85"/>
    <mergeCell ref="C84:C85"/>
    <mergeCell ref="B88:B89"/>
    <mergeCell ref="C88:C89"/>
    <mergeCell ref="B91:B92"/>
    <mergeCell ref="C91:C92"/>
    <mergeCell ref="B65:B66"/>
    <mergeCell ref="C65:C66"/>
    <mergeCell ref="B76:B78"/>
    <mergeCell ref="C76:C78"/>
    <mergeCell ref="B81:B82"/>
    <mergeCell ref="C81:C82"/>
    <mergeCell ref="B34:B35"/>
    <mergeCell ref="C34:C35"/>
    <mergeCell ref="B50:B51"/>
    <mergeCell ref="C50:C51"/>
    <mergeCell ref="B54:B55"/>
    <mergeCell ref="C54:C55"/>
    <mergeCell ref="A8:H8"/>
    <mergeCell ref="A9:H9"/>
    <mergeCell ref="B13:B14"/>
    <mergeCell ref="C13:C14"/>
    <mergeCell ref="B22:B23"/>
    <mergeCell ref="C22:C23"/>
    <mergeCell ref="C3:G3"/>
    <mergeCell ref="A4:E5"/>
    <mergeCell ref="F4:H4"/>
    <mergeCell ref="F5:H5"/>
    <mergeCell ref="A6:E6"/>
    <mergeCell ref="F6:H7"/>
    <mergeCell ref="A7:E7"/>
  </mergeCells>
  <pageMargins left="0.7" right="0.7" top="0.75" bottom="0.75" header="0.3" footer="0.3"/>
  <pageSetup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4CE4C-3A11-4614-BE57-18AE03C263DE}">
  <dimension ref="A2:O35"/>
  <sheetViews>
    <sheetView view="pageBreakPreview" zoomScale="120" zoomScaleNormal="130" zoomScaleSheetLayoutView="120" workbookViewId="0">
      <selection activeCell="K13" sqref="K13"/>
    </sheetView>
  </sheetViews>
  <sheetFormatPr defaultRowHeight="12.75"/>
  <cols>
    <col min="1" max="1" width="3.85546875" style="7" customWidth="1"/>
    <col min="2" max="2" width="10" style="45" customWidth="1"/>
    <col min="3" max="3" width="53.7109375" style="16" customWidth="1"/>
    <col min="4" max="4" width="11.5703125" style="59" customWidth="1"/>
    <col min="5" max="5" width="10.42578125" style="16" customWidth="1"/>
    <col min="6" max="6" width="11.85546875" style="16" customWidth="1"/>
    <col min="7" max="7" width="12.42578125" style="16" customWidth="1"/>
    <col min="8" max="8" width="32" style="16" customWidth="1"/>
    <col min="9" max="12" width="8.28515625" style="45" customWidth="1"/>
    <col min="13" max="16384" width="9.140625" style="16"/>
  </cols>
  <sheetData>
    <row r="2" spans="1:12">
      <c r="B2" s="16"/>
      <c r="H2" s="12" t="s">
        <v>148</v>
      </c>
    </row>
    <row r="3" spans="1:12">
      <c r="B3" s="16"/>
      <c r="C3" s="77" t="s">
        <v>149</v>
      </c>
      <c r="D3" s="77"/>
      <c r="E3" s="77"/>
      <c r="F3" s="77"/>
      <c r="G3" s="77"/>
    </row>
    <row r="4" spans="1:12">
      <c r="A4" s="78" t="s">
        <v>150</v>
      </c>
      <c r="B4" s="79"/>
      <c r="C4" s="79"/>
      <c r="D4" s="79"/>
      <c r="E4" s="80"/>
      <c r="F4" s="84" t="s">
        <v>7</v>
      </c>
      <c r="G4" s="85"/>
      <c r="H4" s="86"/>
    </row>
    <row r="5" spans="1:12">
      <c r="A5" s="81"/>
      <c r="B5" s="82"/>
      <c r="C5" s="82"/>
      <c r="D5" s="82"/>
      <c r="E5" s="83"/>
      <c r="F5" s="87">
        <v>204578581</v>
      </c>
      <c r="G5" s="88"/>
      <c r="H5" s="89"/>
    </row>
    <row r="6" spans="1:12">
      <c r="A6" s="78" t="s">
        <v>8</v>
      </c>
      <c r="B6" s="79"/>
      <c r="C6" s="79"/>
      <c r="D6" s="79"/>
      <c r="E6" s="80"/>
      <c r="F6" s="78" t="s">
        <v>151</v>
      </c>
      <c r="G6" s="90"/>
      <c r="H6" s="91"/>
      <c r="I6" s="63"/>
      <c r="J6" s="63"/>
      <c r="K6" s="63"/>
      <c r="L6" s="63"/>
    </row>
    <row r="7" spans="1:12">
      <c r="A7" s="87" t="s">
        <v>21</v>
      </c>
      <c r="B7" s="88"/>
      <c r="C7" s="88"/>
      <c r="D7" s="88"/>
      <c r="E7" s="89"/>
      <c r="F7" s="92"/>
      <c r="G7" s="93"/>
      <c r="H7" s="94"/>
    </row>
    <row r="8" spans="1:12">
      <c r="A8" s="78" t="s">
        <v>15</v>
      </c>
      <c r="B8" s="79"/>
      <c r="C8" s="79"/>
      <c r="D8" s="79"/>
      <c r="E8" s="79"/>
      <c r="F8" s="79"/>
      <c r="G8" s="79"/>
      <c r="H8" s="80"/>
    </row>
    <row r="9" spans="1:12" s="45" customFormat="1">
      <c r="A9" s="106">
        <f>SUM(D12:D15)</f>
        <v>51550</v>
      </c>
      <c r="B9" s="107"/>
      <c r="C9" s="107"/>
      <c r="D9" s="107"/>
      <c r="E9" s="107"/>
      <c r="F9" s="107"/>
      <c r="G9" s="107"/>
      <c r="H9" s="107"/>
    </row>
    <row r="10" spans="1:12" s="45" customFormat="1" ht="60">
      <c r="A10" s="41" t="s">
        <v>1</v>
      </c>
      <c r="B10" s="41" t="s">
        <v>2</v>
      </c>
      <c r="C10" s="41" t="s">
        <v>3</v>
      </c>
      <c r="D10" s="60" t="s">
        <v>38</v>
      </c>
      <c r="E10" s="41" t="s">
        <v>4</v>
      </c>
      <c r="F10" s="41" t="s">
        <v>5</v>
      </c>
      <c r="G10" s="41" t="s">
        <v>6</v>
      </c>
      <c r="H10" s="41" t="s">
        <v>0</v>
      </c>
    </row>
    <row r="11" spans="1:12" s="45" customFormat="1" ht="12">
      <c r="A11" s="41">
        <v>1</v>
      </c>
      <c r="B11" s="41">
        <v>2</v>
      </c>
      <c r="C11" s="41">
        <v>3</v>
      </c>
      <c r="D11" s="10">
        <v>4</v>
      </c>
      <c r="E11" s="41">
        <v>5</v>
      </c>
      <c r="F11" s="41">
        <v>6</v>
      </c>
      <c r="G11" s="41">
        <v>7</v>
      </c>
      <c r="H11" s="41">
        <v>8</v>
      </c>
    </row>
    <row r="12" spans="1:12">
      <c r="A12" s="41">
        <v>1</v>
      </c>
      <c r="B12" s="21" t="s">
        <v>34</v>
      </c>
      <c r="C12" s="41" t="s">
        <v>35</v>
      </c>
      <c r="D12" s="10">
        <f>15000+1960</f>
        <v>16960</v>
      </c>
      <c r="E12" s="41" t="s">
        <v>14</v>
      </c>
      <c r="F12" s="21" t="s">
        <v>12</v>
      </c>
      <c r="G12" s="21" t="s">
        <v>24</v>
      </c>
      <c r="H12" s="22" t="s">
        <v>13</v>
      </c>
      <c r="I12" s="17"/>
    </row>
    <row r="13" spans="1:12">
      <c r="A13" s="41">
        <v>2</v>
      </c>
      <c r="B13" s="41" t="s">
        <v>48</v>
      </c>
      <c r="C13" s="41" t="s">
        <v>49</v>
      </c>
      <c r="D13" s="10">
        <v>1000</v>
      </c>
      <c r="E13" s="41" t="s">
        <v>10</v>
      </c>
      <c r="F13" s="21" t="s">
        <v>12</v>
      </c>
      <c r="G13" s="21" t="s">
        <v>24</v>
      </c>
      <c r="H13" s="22"/>
      <c r="I13" s="5"/>
    </row>
    <row r="14" spans="1:12">
      <c r="A14" s="41">
        <v>3</v>
      </c>
      <c r="B14" s="41">
        <v>42600000</v>
      </c>
      <c r="C14" s="41" t="s">
        <v>134</v>
      </c>
      <c r="D14" s="10">
        <f>3000-1960</f>
        <v>1040</v>
      </c>
      <c r="E14" s="41" t="s">
        <v>10</v>
      </c>
      <c r="F14" s="21" t="s">
        <v>12</v>
      </c>
      <c r="G14" s="21" t="s">
        <v>24</v>
      </c>
      <c r="H14" s="22"/>
      <c r="I14" s="17"/>
    </row>
    <row r="15" spans="1:12" ht="24">
      <c r="A15" s="41">
        <v>4</v>
      </c>
      <c r="B15" s="41">
        <v>45200000</v>
      </c>
      <c r="C15" s="41" t="s">
        <v>64</v>
      </c>
      <c r="D15" s="36">
        <f>24850+7700</f>
        <v>32550</v>
      </c>
      <c r="E15" s="41" t="s">
        <v>25</v>
      </c>
      <c r="F15" s="21" t="s">
        <v>12</v>
      </c>
      <c r="G15" s="21" t="s">
        <v>24</v>
      </c>
      <c r="H15" s="22"/>
      <c r="I15" s="15"/>
    </row>
    <row r="16" spans="1:12">
      <c r="D16" s="61"/>
    </row>
    <row r="17" spans="2:15">
      <c r="B17" s="97" t="s">
        <v>152</v>
      </c>
      <c r="C17" s="97"/>
    </row>
    <row r="18" spans="2:15">
      <c r="B18" s="16"/>
      <c r="D18" s="62"/>
      <c r="E18" s="76" t="s">
        <v>9</v>
      </c>
      <c r="F18" s="76"/>
    </row>
    <row r="19" spans="2:15">
      <c r="B19" s="16"/>
    </row>
    <row r="20" spans="2:15">
      <c r="B20" s="16"/>
    </row>
    <row r="21" spans="2:15">
      <c r="B21" s="105"/>
      <c r="C21" s="105"/>
      <c r="D21" s="105"/>
    </row>
    <row r="22" spans="2:15">
      <c r="B22" s="97" t="s">
        <v>20</v>
      </c>
      <c r="C22" s="97"/>
      <c r="D22" s="97"/>
    </row>
    <row r="23" spans="2:15">
      <c r="B23" s="16"/>
      <c r="E23" s="76" t="s">
        <v>9</v>
      </c>
      <c r="F23" s="76"/>
    </row>
    <row r="28" spans="2:15">
      <c r="N28" s="4"/>
      <c r="O28" s="4"/>
    </row>
    <row r="29" spans="2:15">
      <c r="C29" s="56"/>
      <c r="N29" s="4"/>
      <c r="O29" s="4"/>
    </row>
    <row r="30" spans="2:15">
      <c r="C30" s="64"/>
      <c r="E30" s="46"/>
      <c r="N30" s="4"/>
      <c r="O30" s="4"/>
    </row>
    <row r="31" spans="2:15">
      <c r="C31" s="65"/>
      <c r="N31" s="4"/>
      <c r="O31" s="4"/>
    </row>
    <row r="32" spans="2:15">
      <c r="N32" s="4"/>
      <c r="O32" s="4"/>
    </row>
    <row r="33" spans="3:15">
      <c r="C33" s="14"/>
      <c r="N33" s="4"/>
      <c r="O33" s="4"/>
    </row>
    <row r="34" spans="3:15">
      <c r="N34" s="4"/>
      <c r="O34" s="4"/>
    </row>
    <row r="35" spans="3:15">
      <c r="C35" s="3"/>
      <c r="N35" s="4"/>
      <c r="O35" s="4"/>
    </row>
  </sheetData>
  <sheetProtection algorithmName="SHA-512" hashValue="9pg3iUnqWvZkxdkGz3BTxAnjoIt+vfyl/euntmZFRBn80t+NnKP2mIJLu2eGxFgeLET3wOxpxNd+M2uirsk1+g==" saltValue="489ktVUZ9CGQfVhGsipKBA==" spinCount="100000" sheet="1" objects="1" scenarios="1"/>
  <mergeCells count="14">
    <mergeCell ref="E23:F23"/>
    <mergeCell ref="A8:H8"/>
    <mergeCell ref="A9:H9"/>
    <mergeCell ref="B17:C17"/>
    <mergeCell ref="E18:F18"/>
    <mergeCell ref="B21:D21"/>
    <mergeCell ref="B22:D22"/>
    <mergeCell ref="C3:G3"/>
    <mergeCell ref="A4:E5"/>
    <mergeCell ref="F4:H4"/>
    <mergeCell ref="F5:H5"/>
    <mergeCell ref="A6:E6"/>
    <mergeCell ref="F6:H7"/>
    <mergeCell ref="A7:E7"/>
  </mergeCells>
  <pageMargins left="0.7" right="0.7" top="0.75" bottom="0.75" header="0.3" footer="0.3"/>
  <pageSetup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BF419-15C9-41B2-97B1-89D1DD494FC2}">
  <dimension ref="A2:L48"/>
  <sheetViews>
    <sheetView tabSelected="1" view="pageBreakPreview" zoomScale="120" zoomScaleNormal="115" zoomScaleSheetLayoutView="120" workbookViewId="0">
      <selection activeCell="C19" sqref="C19"/>
    </sheetView>
  </sheetViews>
  <sheetFormatPr defaultRowHeight="12.75"/>
  <cols>
    <col min="1" max="1" width="3.85546875" style="7" customWidth="1"/>
    <col min="2" max="2" width="10" style="45" customWidth="1"/>
    <col min="3" max="3" width="53.7109375" style="16" customWidth="1"/>
    <col min="4" max="4" width="13.5703125" style="1" bestFit="1" customWidth="1"/>
    <col min="5" max="5" width="10.42578125" style="16" customWidth="1"/>
    <col min="6" max="6" width="11.85546875" style="16" customWidth="1"/>
    <col min="7" max="7" width="10.7109375" style="16" customWidth="1"/>
    <col min="8" max="8" width="30.140625" style="16" customWidth="1"/>
    <col min="9" max="16384" width="9.140625" style="16"/>
  </cols>
  <sheetData>
    <row r="2" spans="1:10">
      <c r="B2" s="16"/>
      <c r="H2" s="12" t="s">
        <v>153</v>
      </c>
    </row>
    <row r="3" spans="1:10">
      <c r="B3" s="16"/>
      <c r="C3" s="77" t="s">
        <v>149</v>
      </c>
      <c r="D3" s="77"/>
      <c r="E3" s="77"/>
      <c r="F3" s="77"/>
      <c r="G3" s="77"/>
    </row>
    <row r="4" spans="1:10">
      <c r="A4" s="78" t="s">
        <v>154</v>
      </c>
      <c r="B4" s="79"/>
      <c r="C4" s="79"/>
      <c r="D4" s="79"/>
      <c r="E4" s="80"/>
      <c r="F4" s="84" t="s">
        <v>7</v>
      </c>
      <c r="G4" s="85"/>
      <c r="H4" s="86"/>
    </row>
    <row r="5" spans="1:10">
      <c r="A5" s="81"/>
      <c r="B5" s="82"/>
      <c r="C5" s="82"/>
      <c r="D5" s="82"/>
      <c r="E5" s="83"/>
      <c r="F5" s="87">
        <v>204578581</v>
      </c>
      <c r="G5" s="88"/>
      <c r="H5" s="89"/>
    </row>
    <row r="6" spans="1:10">
      <c r="A6" s="78" t="s">
        <v>8</v>
      </c>
      <c r="B6" s="79"/>
      <c r="C6" s="79"/>
      <c r="D6" s="79"/>
      <c r="E6" s="80"/>
      <c r="F6" s="78" t="s">
        <v>155</v>
      </c>
      <c r="G6" s="90"/>
      <c r="H6" s="91"/>
    </row>
    <row r="7" spans="1:10">
      <c r="A7" s="87" t="s">
        <v>156</v>
      </c>
      <c r="B7" s="88"/>
      <c r="C7" s="88"/>
      <c r="D7" s="88"/>
      <c r="E7" s="89"/>
      <c r="F7" s="92"/>
      <c r="G7" s="93"/>
      <c r="H7" s="94"/>
    </row>
    <row r="8" spans="1:10">
      <c r="A8" s="78" t="s">
        <v>15</v>
      </c>
      <c r="B8" s="79"/>
      <c r="C8" s="79"/>
      <c r="D8" s="79"/>
      <c r="E8" s="79"/>
      <c r="F8" s="79"/>
      <c r="G8" s="79"/>
      <c r="H8" s="80"/>
    </row>
    <row r="9" spans="1:10" s="45" customFormat="1">
      <c r="A9" s="106">
        <v>8440000</v>
      </c>
      <c r="B9" s="107"/>
      <c r="C9" s="107"/>
      <c r="D9" s="107"/>
      <c r="E9" s="107"/>
      <c r="F9" s="107"/>
      <c r="G9" s="107"/>
      <c r="H9" s="107"/>
      <c r="I9" s="67"/>
    </row>
    <row r="10" spans="1:10" s="45" customFormat="1" ht="60">
      <c r="A10" s="41" t="s">
        <v>1</v>
      </c>
      <c r="B10" s="41" t="s">
        <v>2</v>
      </c>
      <c r="C10" s="41" t="s">
        <v>3</v>
      </c>
      <c r="D10" s="13" t="s">
        <v>38</v>
      </c>
      <c r="E10" s="41" t="s">
        <v>4</v>
      </c>
      <c r="F10" s="41" t="s">
        <v>5</v>
      </c>
      <c r="G10" s="41" t="s">
        <v>6</v>
      </c>
      <c r="H10" s="41" t="s">
        <v>0</v>
      </c>
    </row>
    <row r="11" spans="1:10" s="45" customFormat="1" ht="15" customHeight="1">
      <c r="A11" s="41">
        <v>1</v>
      </c>
      <c r="B11" s="41">
        <v>2</v>
      </c>
      <c r="C11" s="41">
        <v>3</v>
      </c>
      <c r="D11" s="10">
        <v>4</v>
      </c>
      <c r="E11" s="41">
        <v>5</v>
      </c>
      <c r="F11" s="41">
        <v>6</v>
      </c>
      <c r="G11" s="41">
        <v>7</v>
      </c>
      <c r="H11" s="41">
        <v>8</v>
      </c>
    </row>
    <row r="12" spans="1:10">
      <c r="A12" s="41">
        <v>1</v>
      </c>
      <c r="B12" s="41">
        <v>30200000</v>
      </c>
      <c r="C12" s="41" t="s">
        <v>102</v>
      </c>
      <c r="D12" s="68">
        <v>70000</v>
      </c>
      <c r="E12" s="41" t="s">
        <v>25</v>
      </c>
      <c r="F12" s="21" t="s">
        <v>12</v>
      </c>
      <c r="G12" s="21" t="s">
        <v>24</v>
      </c>
      <c r="H12" s="22"/>
    </row>
    <row r="13" spans="1:10">
      <c r="A13" s="41">
        <v>2</v>
      </c>
      <c r="B13" s="41">
        <v>34100000</v>
      </c>
      <c r="C13" s="41" t="s">
        <v>124</v>
      </c>
      <c r="D13" s="68">
        <v>1500000</v>
      </c>
      <c r="E13" s="41" t="s">
        <v>25</v>
      </c>
      <c r="F13" s="21" t="s">
        <v>12</v>
      </c>
      <c r="G13" s="21" t="s">
        <v>24</v>
      </c>
      <c r="H13" s="22"/>
    </row>
    <row r="14" spans="1:10" ht="24">
      <c r="A14" s="41">
        <v>3</v>
      </c>
      <c r="B14" s="41">
        <v>43200000</v>
      </c>
      <c r="C14" s="41" t="s">
        <v>157</v>
      </c>
      <c r="D14" s="36">
        <f>3000000-486000</f>
        <v>2514000</v>
      </c>
      <c r="E14" s="41" t="s">
        <v>25</v>
      </c>
      <c r="F14" s="21" t="s">
        <v>12</v>
      </c>
      <c r="G14" s="21" t="s">
        <v>24</v>
      </c>
      <c r="H14" s="22"/>
    </row>
    <row r="15" spans="1:10">
      <c r="A15" s="41">
        <v>4</v>
      </c>
      <c r="B15" s="41">
        <v>43800000</v>
      </c>
      <c r="C15" s="41" t="s">
        <v>87</v>
      </c>
      <c r="D15" s="36">
        <v>595000</v>
      </c>
      <c r="E15" s="41" t="s">
        <v>25</v>
      </c>
      <c r="F15" s="21" t="s">
        <v>12</v>
      </c>
      <c r="G15" s="21" t="s">
        <v>24</v>
      </c>
      <c r="H15" s="22"/>
      <c r="I15" s="5"/>
    </row>
    <row r="16" spans="1:10" ht="24">
      <c r="A16" s="41">
        <v>5</v>
      </c>
      <c r="B16" s="41">
        <v>45200000</v>
      </c>
      <c r="C16" s="41" t="s">
        <v>64</v>
      </c>
      <c r="D16" s="36">
        <f>2200000</f>
        <v>2200000</v>
      </c>
      <c r="E16" s="41" t="s">
        <v>25</v>
      </c>
      <c r="F16" s="21" t="s">
        <v>12</v>
      </c>
      <c r="G16" s="21" t="s">
        <v>24</v>
      </c>
      <c r="H16" s="22"/>
      <c r="I16" s="15"/>
      <c r="J16" s="5"/>
    </row>
    <row r="17" spans="1:8" s="45" customFormat="1" ht="22.5" customHeight="1">
      <c r="A17" s="41">
        <v>6</v>
      </c>
      <c r="B17" s="74">
        <v>55100000</v>
      </c>
      <c r="C17" s="74" t="s">
        <v>158</v>
      </c>
      <c r="D17" s="10">
        <v>20000</v>
      </c>
      <c r="E17" s="41" t="s">
        <v>25</v>
      </c>
      <c r="F17" s="21" t="s">
        <v>12</v>
      </c>
      <c r="G17" s="21" t="s">
        <v>24</v>
      </c>
      <c r="H17" s="22"/>
    </row>
    <row r="18" spans="1:8" s="45" customFormat="1" ht="18">
      <c r="A18" s="41">
        <v>7</v>
      </c>
      <c r="B18" s="75"/>
      <c r="C18" s="75"/>
      <c r="D18" s="10">
        <v>50000</v>
      </c>
      <c r="E18" s="41" t="s">
        <v>10</v>
      </c>
      <c r="F18" s="21" t="s">
        <v>12</v>
      </c>
      <c r="G18" s="21" t="s">
        <v>24</v>
      </c>
      <c r="H18" s="22" t="s">
        <v>59</v>
      </c>
    </row>
    <row r="19" spans="1:8" s="45" customFormat="1" ht="18">
      <c r="A19" s="41">
        <v>8</v>
      </c>
      <c r="B19" s="41">
        <v>55300000</v>
      </c>
      <c r="C19" s="41" t="s">
        <v>76</v>
      </c>
      <c r="D19" s="10">
        <v>10000</v>
      </c>
      <c r="E19" s="41" t="s">
        <v>10</v>
      </c>
      <c r="F19" s="21" t="s">
        <v>12</v>
      </c>
      <c r="G19" s="21" t="s">
        <v>24</v>
      </c>
      <c r="H19" s="22" t="s">
        <v>59</v>
      </c>
    </row>
    <row r="20" spans="1:8" s="45" customFormat="1" ht="12">
      <c r="A20" s="41">
        <v>9</v>
      </c>
      <c r="B20" s="41">
        <v>60100000</v>
      </c>
      <c r="C20" s="41" t="s">
        <v>159</v>
      </c>
      <c r="D20" s="10">
        <v>9000</v>
      </c>
      <c r="E20" s="41" t="s">
        <v>10</v>
      </c>
      <c r="F20" s="21" t="s">
        <v>12</v>
      </c>
      <c r="G20" s="21" t="s">
        <v>24</v>
      </c>
      <c r="H20" s="22"/>
    </row>
    <row r="21" spans="1:8" s="45" customFormat="1" ht="12">
      <c r="A21" s="41">
        <v>10</v>
      </c>
      <c r="B21" s="41">
        <v>66100000</v>
      </c>
      <c r="C21" s="41" t="s">
        <v>160</v>
      </c>
      <c r="D21" s="10">
        <v>2000</v>
      </c>
      <c r="E21" s="41" t="s">
        <v>10</v>
      </c>
      <c r="F21" s="21" t="s">
        <v>12</v>
      </c>
      <c r="G21" s="21" t="s">
        <v>24</v>
      </c>
      <c r="H21" s="22"/>
    </row>
    <row r="22" spans="1:8">
      <c r="A22" s="41">
        <v>11</v>
      </c>
      <c r="B22" s="41">
        <v>73100000</v>
      </c>
      <c r="C22" s="41" t="s">
        <v>161</v>
      </c>
      <c r="D22" s="10">
        <v>120000</v>
      </c>
      <c r="E22" s="41" t="s">
        <v>25</v>
      </c>
      <c r="F22" s="21" t="s">
        <v>12</v>
      </c>
      <c r="G22" s="21" t="s">
        <v>24</v>
      </c>
      <c r="H22" s="22"/>
    </row>
    <row r="23" spans="1:8">
      <c r="A23" s="41">
        <v>12</v>
      </c>
      <c r="B23" s="41">
        <v>77200000</v>
      </c>
      <c r="C23" s="41" t="s">
        <v>27</v>
      </c>
      <c r="D23" s="10">
        <f>1000000+30650</f>
        <v>1030650</v>
      </c>
      <c r="E23" s="41" t="s">
        <v>25</v>
      </c>
      <c r="F23" s="21" t="s">
        <v>12</v>
      </c>
      <c r="G23" s="21" t="s">
        <v>24</v>
      </c>
      <c r="H23" s="22" t="s">
        <v>162</v>
      </c>
    </row>
    <row r="24" spans="1:8">
      <c r="A24" s="41">
        <v>13</v>
      </c>
      <c r="B24" s="41">
        <v>79200000</v>
      </c>
      <c r="C24" s="41" t="s">
        <v>163</v>
      </c>
      <c r="D24" s="10">
        <v>30000</v>
      </c>
      <c r="E24" s="41" t="s">
        <v>25</v>
      </c>
      <c r="F24" s="21" t="s">
        <v>12</v>
      </c>
      <c r="G24" s="21" t="s">
        <v>24</v>
      </c>
      <c r="H24" s="22"/>
    </row>
    <row r="25" spans="1:8" ht="24">
      <c r="A25" s="41">
        <v>14</v>
      </c>
      <c r="B25" s="41">
        <v>79400000</v>
      </c>
      <c r="C25" s="41" t="s">
        <v>143</v>
      </c>
      <c r="D25" s="10">
        <f>200000-30650</f>
        <v>169350</v>
      </c>
      <c r="E25" s="41" t="s">
        <v>25</v>
      </c>
      <c r="F25" s="21" t="s">
        <v>12</v>
      </c>
      <c r="G25" s="21" t="s">
        <v>24</v>
      </c>
      <c r="H25" s="22"/>
    </row>
    <row r="26" spans="1:8">
      <c r="A26" s="41">
        <v>15</v>
      </c>
      <c r="B26" s="41">
        <v>79500000</v>
      </c>
      <c r="C26" s="41" t="s">
        <v>164</v>
      </c>
      <c r="D26" s="10">
        <f>30000-10000</f>
        <v>20000</v>
      </c>
      <c r="E26" s="41" t="s">
        <v>25</v>
      </c>
      <c r="F26" s="21" t="s">
        <v>12</v>
      </c>
      <c r="G26" s="21" t="s">
        <v>24</v>
      </c>
      <c r="H26" s="22"/>
    </row>
    <row r="27" spans="1:8">
      <c r="A27" s="41">
        <v>16</v>
      </c>
      <c r="B27" s="41">
        <v>80500000</v>
      </c>
      <c r="C27" s="41" t="s">
        <v>85</v>
      </c>
      <c r="D27" s="10">
        <v>100000</v>
      </c>
      <c r="E27" s="41" t="s">
        <v>25</v>
      </c>
      <c r="F27" s="21" t="s">
        <v>12</v>
      </c>
      <c r="G27" s="21" t="s">
        <v>24</v>
      </c>
      <c r="H27" s="22"/>
    </row>
    <row r="28" spans="1:8" s="6" customFormat="1">
      <c r="A28" s="7"/>
      <c r="B28" s="69"/>
      <c r="C28" s="46"/>
      <c r="D28" s="66"/>
      <c r="E28" s="9"/>
      <c r="F28" s="45"/>
      <c r="G28" s="45"/>
      <c r="H28" s="70"/>
    </row>
    <row r="29" spans="1:8">
      <c r="B29" s="57"/>
      <c r="C29" s="14"/>
      <c r="D29" s="66"/>
      <c r="E29" s="71"/>
      <c r="F29" s="45"/>
      <c r="G29" s="45"/>
      <c r="H29" s="4"/>
    </row>
    <row r="30" spans="1:8">
      <c r="B30" s="97" t="s">
        <v>152</v>
      </c>
      <c r="C30" s="97"/>
    </row>
    <row r="31" spans="1:8">
      <c r="B31" s="16"/>
      <c r="D31" s="2"/>
      <c r="E31" s="76" t="s">
        <v>9</v>
      </c>
      <c r="F31" s="76"/>
    </row>
    <row r="32" spans="1:8">
      <c r="B32" s="16"/>
    </row>
    <row r="33" spans="2:12">
      <c r="B33" s="16"/>
    </row>
    <row r="34" spans="2:12">
      <c r="B34" s="105"/>
      <c r="C34" s="105"/>
      <c r="D34" s="105"/>
    </row>
    <row r="35" spans="2:12">
      <c r="B35" s="97" t="s">
        <v>20</v>
      </c>
      <c r="C35" s="97"/>
      <c r="D35" s="97"/>
    </row>
    <row r="36" spans="2:12">
      <c r="B36" s="16"/>
      <c r="E36" s="76" t="s">
        <v>9</v>
      </c>
      <c r="F36" s="76"/>
    </row>
    <row r="41" spans="2:12">
      <c r="K41" s="4"/>
      <c r="L41" s="4"/>
    </row>
    <row r="42" spans="2:12">
      <c r="C42" s="56"/>
      <c r="K42" s="4"/>
      <c r="L42" s="4"/>
    </row>
    <row r="43" spans="2:12">
      <c r="C43" s="64"/>
      <c r="E43" s="46"/>
      <c r="K43" s="4"/>
      <c r="L43" s="4"/>
    </row>
    <row r="44" spans="2:12">
      <c r="C44" s="65"/>
      <c r="K44" s="4"/>
      <c r="L44" s="4"/>
    </row>
    <row r="45" spans="2:12">
      <c r="K45" s="4"/>
      <c r="L45" s="4"/>
    </row>
    <row r="46" spans="2:12">
      <c r="C46" s="14"/>
      <c r="K46" s="4"/>
      <c r="L46" s="4"/>
    </row>
    <row r="47" spans="2:12">
      <c r="K47" s="4"/>
      <c r="L47" s="4"/>
    </row>
    <row r="48" spans="2:12">
      <c r="C48" s="3"/>
      <c r="K48" s="4"/>
      <c r="L48" s="4"/>
    </row>
  </sheetData>
  <sheetProtection algorithmName="SHA-512" hashValue="nnvt6+SEIY/jch/6CuzbG0KQY/AoKJ+KNbLSyMg5dwDgOPDrlSD6aGxCucQIkLhC9G2D1bWYqsofcrwgJaO1ug==" saltValue="t7OQtPPAvG6t3+m8hwcr7A==" spinCount="100000" sheet="1" objects="1" scenarios="1"/>
  <mergeCells count="16">
    <mergeCell ref="B34:D34"/>
    <mergeCell ref="B35:D35"/>
    <mergeCell ref="E36:F36"/>
    <mergeCell ref="A8:H8"/>
    <mergeCell ref="A9:H9"/>
    <mergeCell ref="B17:B18"/>
    <mergeCell ref="C17:C18"/>
    <mergeCell ref="B30:C30"/>
    <mergeCell ref="E31:F31"/>
    <mergeCell ref="C3:G3"/>
    <mergeCell ref="A4:E5"/>
    <mergeCell ref="F4:H4"/>
    <mergeCell ref="F5:H5"/>
    <mergeCell ref="A6:E6"/>
    <mergeCell ref="F6:H7"/>
    <mergeCell ref="A7:E7"/>
  </mergeCell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ბიუჯეტი-გეგმა</vt:lpstr>
      <vt:lpstr>საკუთარი-გეგმა</vt:lpstr>
      <vt:lpstr>granti (BTC Co) (SCP Co)</vt:lpstr>
      <vt:lpstr>granti  (GIZ) (GCF)</vt:lpstr>
      <vt:lpstr>'ბიუჯეტი-გეგმა'!Print_Area</vt:lpstr>
    </vt:vector>
  </TitlesOfParts>
  <Company>SPD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GOCHA NADIRADZE</dc:creator>
  <cp:lastModifiedBy>Khatia Gogoladze</cp:lastModifiedBy>
  <cp:lastPrinted>2024-07-03T14:48:19Z</cp:lastPrinted>
  <dcterms:created xsi:type="dcterms:W3CDTF">2001-03-27T09:30:29Z</dcterms:created>
  <dcterms:modified xsi:type="dcterms:W3CDTF">2024-07-04T07:27:05Z</dcterms:modified>
</cp:coreProperties>
</file>