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FOR_Finance Division\საფინანსო სამმართველოს ბაზა - 2021-2024\ბაზები - 2024\პროაქტიული ინფორმაცია - 2024\პირველი კვარტალი\დოკში ასატვირთი\"/>
    </mc:Choice>
  </mc:AlternateContent>
  <xr:revisionPtr revIDLastSave="0" documentId="13_ncr:1_{CB8B8D71-46DE-4ACD-85F7-92235AA13B3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სახელმწიფო ბიუჯეტი" sheetId="1" r:id="rId1"/>
    <sheet name="საკუთარი სახსრები" sheetId="3" r:id="rId2"/>
    <sheet name="გრანტი BP" sheetId="2" r:id="rId3"/>
    <sheet name="გრანტი GIZ" sheetId="4" r:id="rId4"/>
  </sheets>
  <definedNames>
    <definedName name="_xlnm.Print_Area" localSheetId="2">'გრანტი BP'!$A$1:$I$24</definedName>
    <definedName name="_xlnm.Print_Area" localSheetId="3">'გრანტი GIZ'!$A$1:$H$36</definedName>
    <definedName name="_xlnm.Print_Area" localSheetId="1">'საკუთარი სახსრები'!$A$1:$H$119</definedName>
    <definedName name="_xlnm.Print_Area" localSheetId="0">'სახელმწიფო ბიუჯეტი'!$A$1:$H$110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4" l="1"/>
  <c r="D25" i="4"/>
  <c r="D23" i="4"/>
  <c r="D16" i="4"/>
  <c r="D14" i="4"/>
  <c r="D15" i="2" l="1"/>
  <c r="A9" i="2" s="1"/>
  <c r="D14" i="2"/>
  <c r="D12" i="2"/>
  <c r="D89" i="3" l="1"/>
  <c r="D86" i="3"/>
  <c r="D84" i="3"/>
  <c r="D82" i="3"/>
  <c r="D77" i="3"/>
  <c r="D70" i="3"/>
  <c r="D69" i="3"/>
  <c r="D66" i="3"/>
  <c r="D65" i="3"/>
  <c r="D63" i="3"/>
  <c r="D62" i="3"/>
  <c r="D60" i="3"/>
  <c r="D59" i="3"/>
  <c r="D51" i="3"/>
  <c r="D40" i="3"/>
  <c r="D25" i="3"/>
  <c r="D14" i="3"/>
  <c r="D12" i="3"/>
  <c r="A9" i="3"/>
  <c r="D99" i="1" l="1"/>
  <c r="D98" i="1"/>
  <c r="D97" i="1"/>
  <c r="D96" i="1"/>
  <c r="D95" i="1"/>
  <c r="D94" i="1"/>
  <c r="D93" i="1"/>
  <c r="D92" i="1"/>
  <c r="D90" i="1"/>
  <c r="D89" i="1"/>
  <c r="D88" i="1"/>
  <c r="D87" i="1"/>
  <c r="D85" i="1"/>
  <c r="D84" i="1"/>
  <c r="D79" i="1"/>
  <c r="D77" i="1"/>
  <c r="D74" i="1"/>
  <c r="D72" i="1"/>
  <c r="D71" i="1"/>
  <c r="D69" i="1"/>
  <c r="D68" i="1"/>
  <c r="D67" i="1"/>
  <c r="D65" i="1"/>
  <c r="D63" i="1"/>
  <c r="D61" i="1"/>
  <c r="D60" i="1"/>
  <c r="D59" i="1"/>
  <c r="D57" i="1"/>
  <c r="D56" i="1"/>
  <c r="D53" i="1"/>
  <c r="D49" i="1"/>
  <c r="D44" i="1"/>
  <c r="D40" i="1"/>
  <c r="D39" i="1"/>
  <c r="D36" i="1"/>
  <c r="D33" i="1"/>
  <c r="D32" i="1"/>
  <c r="D31" i="1"/>
  <c r="D30" i="1"/>
  <c r="D29" i="1"/>
  <c r="D28" i="1"/>
  <c r="D27" i="1"/>
  <c r="D26" i="1"/>
  <c r="D25" i="1"/>
  <c r="D24" i="1"/>
  <c r="D23" i="1"/>
  <c r="D20" i="1"/>
  <c r="D18" i="1"/>
  <c r="D13" i="1"/>
  <c r="A9" i="1"/>
</calcChain>
</file>

<file path=xl/sharedStrings.xml><?xml version="1.0" encoding="utf-8"?>
<sst xmlns="http://schemas.openxmlformats.org/spreadsheetml/2006/main" count="868" uniqueCount="155">
  <si>
    <t xml:space="preserve">             saxelmwifo Sesyidvebis wliuri gegmis forma</t>
  </si>
  <si>
    <t>2. Semsyidveli organizaciis saidentifikacio kodi</t>
  </si>
  <si>
    <t>3. Semsyidveli organizaciis dasaxeleba</t>
  </si>
  <si>
    <r>
      <t xml:space="preserve">4. dafinansebis wyaro                                                 </t>
    </r>
    <r>
      <rPr>
        <b/>
        <sz val="9"/>
        <rFont val="AcadNusx"/>
      </rPr>
      <t>saxelmwifo biujeti</t>
    </r>
  </si>
  <si>
    <t>ssip erovnuli satyeo saagento</t>
  </si>
  <si>
    <t>5. saxelmwifo Sesyidvebis gegmiT gaTvaliswinebuli jamuri Tanxa dafinansebis wyaros Sesabamisad</t>
  </si>
  <si>
    <t>#</t>
  </si>
  <si>
    <t>danayofis kodi</t>
  </si>
  <si>
    <t>danayofis dasaxeleba</t>
  </si>
  <si>
    <t>savaraudo Rirebuleba</t>
  </si>
  <si>
    <t>Sesyidvis saSualeba</t>
  </si>
  <si>
    <t>Sesyidvebis dawyebis savaraudo vadebi</t>
  </si>
  <si>
    <t>Sesyidvis obieqtis miwodebis savaraudo vada</t>
  </si>
  <si>
    <t>SeniSvna</t>
  </si>
  <si>
    <t>034 00000</t>
  </si>
  <si>
    <t>metyeveobisa da tyekafvis produqtebi</t>
  </si>
  <si>
    <t>g.S</t>
  </si>
  <si>
    <t>I kv</t>
  </si>
  <si>
    <t>I-IV kv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</si>
  <si>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"v" qvepunqti</t>
    </r>
  </si>
  <si>
    <t>091 00000</t>
  </si>
  <si>
    <t xml:space="preserve">sawvavi  </t>
  </si>
  <si>
    <t>k.t</t>
  </si>
  <si>
    <t>konsolidirebuli tenderi</t>
  </si>
  <si>
    <t>092 00000</t>
  </si>
  <si>
    <t>navTobi, qvanaxSiri da navTobproduqtebi</t>
  </si>
  <si>
    <t>sxvadasxva sakvebi produqtebi</t>
  </si>
  <si>
    <t>sasmelebi, Tambaqo da monaTesave produqtebi</t>
  </si>
  <si>
    <t>e.t</t>
  </si>
  <si>
    <t>tansacmeli</t>
  </si>
  <si>
    <t>specialuri tansacmeli da aqsesuarebi</t>
  </si>
  <si>
    <t>samkaulebi, saaTebi da monaTesave nivTebi</t>
  </si>
  <si>
    <t>fexsacmeli</t>
  </si>
  <si>
    <t>markebi, Cekebis wignakebi, banknotebi, aqciebi, sareklamo masala, katalogebi  da saxelmZRvaneloebi</t>
  </si>
  <si>
    <t xml:space="preserve">saofise manqana-danadgarebi, aRWurviloba da sakancelario nivTebi, kompiuterebis, printerebisa da avejis garda </t>
  </si>
  <si>
    <t>ompiuteruli mowyobilobebi da aqsesuarebi</t>
  </si>
  <si>
    <t>eleqtroZravebi, generatorebi da transformatorebi</t>
  </si>
  <si>
    <t xml:space="preserve">akumulatorebi, denis pirveladi wyaroebi da pirveladi elementebi </t>
  </si>
  <si>
    <t>gasanaTebeli mowyobilobebi da eleqtronaTurebi</t>
  </si>
  <si>
    <t>radiotelefoniis, radiosatelegrafo, radio da telemauwyeblobis aparatura</t>
  </si>
  <si>
    <t>qselebi</t>
  </si>
  <si>
    <t>satelekomunikacio mowyobilobebi da aqsesuarebi</t>
  </si>
  <si>
    <t>avtosatransporto saualebebi</t>
  </si>
  <si>
    <t>nawilebi da aqsesuarebi satransporto saSualebebisa da maTi ZravebisTvis</t>
  </si>
  <si>
    <t xml:space="preserve">sagangebo situaciebis dros gamosayenebeli mowyobilobebi da usafrTxoebis saSualebebi </t>
  </si>
  <si>
    <t>iaraRi, sabrZolo masala da aqsesuarebi (Tanmdevi nawilebi)</t>
  </si>
  <si>
    <t>aveji</t>
  </si>
  <si>
    <t>avejis aqsesuarebi</t>
  </si>
  <si>
    <t>danadgarebi meqanikuri energiis warmoebisa da gamoyenebisTvis</t>
  </si>
  <si>
    <t>sxvadasxva zogadi da specialuri daniSnulebis manqana-danadgarebi</t>
  </si>
  <si>
    <t>miwis saTxreli da saxapavi manqanebi da maTi (maTTan dakavSirebuli) nawilebi</t>
  </si>
  <si>
    <t>sxvadasxva qarxnuli warmoebis masala da maTTan dakavSirebuli sagnebi</t>
  </si>
  <si>
    <t>mTliani an nawilobrivi samSeneblo samuSaoebi da samoqalaqo mSeneblobis samuSaoebi</t>
  </si>
  <si>
    <t>samSeneblo-samontaJo samuSaoebi</t>
  </si>
  <si>
    <t>Senobis dasrulebis samuSaoebi</t>
  </si>
  <si>
    <t>qselebis, internetisa da intranetis programuli paketebi</t>
  </si>
  <si>
    <t>monacemTa bazisa da operaciuli programuli paketebi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</si>
  <si>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"z" qvepunqti</t>
    </r>
  </si>
  <si>
    <t>satransporto saSualebebisa da maTTan dakavSirebuli mowyobilobebis SekeTeba, teqnikuri momsaxureba da masTan dakavSirebuli momsaxurebebi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</si>
  <si>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"T" qvepunqti</t>
    </r>
  </si>
  <si>
    <t xml:space="preserve">personaluri kompiuterebis, saofise aparaturis, satelekomunikacio da audiovizualuri mowyobilobebis SekeTeba, teqnikuri momsaxureba da maTTan dakavSirebuli momsaxurebebi </t>
  </si>
  <si>
    <t>Senobis mowyobilobebis SekeTeba da teqnikuri momsaxureba</t>
  </si>
  <si>
    <t xml:space="preserve">restornebisa da kvebis sawarmoebis momsaxureobebi </t>
  </si>
  <si>
    <t xml:space="preserve">tvirTis gadazidvisa da Senaxvis momsaxurebebi </t>
  </si>
  <si>
    <t>saxmeleTo, wylisa da sahaero transportis damxmare momsaxurebebi</t>
  </si>
  <si>
    <t>safosto da sakuriero momsaxurebebi</t>
  </si>
  <si>
    <t xml:space="preserve">satelekomunikacio momsaxurebebi 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</si>
  <si>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"a" qvepunqti</t>
    </r>
  </si>
  <si>
    <t>kanonis  me-10¹ muxlis me-3 punqtis "z" qvepunqti</t>
  </si>
  <si>
    <t>sadazRvevo da sapensio momsaxurebebi</t>
  </si>
  <si>
    <t>erToblivi tenderi</t>
  </si>
  <si>
    <t>arqiteqturuli da masTan dakavSirebuli momsaxurebebi</t>
  </si>
  <si>
    <t xml:space="preserve">programuli uzrunvelyofis SemuSaveba da sakonsultacio momsaxurebebi 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</si>
  <si>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"d" qvepunqti</t>
    </r>
  </si>
  <si>
    <t xml:space="preserve">internetmomsaxurebebi </t>
  </si>
  <si>
    <t>Gg.S</t>
  </si>
  <si>
    <t>administraciuli momsaxureba</t>
  </si>
  <si>
    <t>soflis meurneobasTan dakavSirebuli momsaxurebebi</t>
  </si>
  <si>
    <t>satyeo meurneobasTan dakavSirebuli momsaxurbebi</t>
  </si>
  <si>
    <t>ofisis muSaobis uzrunvelyofasTan dakavSirebuli momsaxurebebi</t>
  </si>
  <si>
    <t>gamoZiebasa da usafrTxoebasTan dakavSirebuli momsaxurebebi</t>
  </si>
  <si>
    <t>sxvadasxva komerciuli momsaxureba da masTan dakavSirebuli momsaxurebebi</t>
  </si>
  <si>
    <t>dasufTaveba da sanitariuli momsaxureba</t>
  </si>
  <si>
    <t>radio da satelevizio momsaxurebebi</t>
  </si>
  <si>
    <t>axali ambebis saagentoebis momsaxurebebi</t>
  </si>
  <si>
    <t>biblioTekebis, arqivebis, muzeumebisa da sxva kulturuli dawesebulebebis momsaxurebebi</t>
  </si>
  <si>
    <t xml:space="preserve">finansuri departamentis, Sesyidvebis sammarTvelos ufrosi                                                                                        </t>
  </si>
  <si>
    <t>(xelmowera)</t>
  </si>
  <si>
    <t>saagentos ufrosi an uflebamosili piri</t>
  </si>
  <si>
    <t xml:space="preserve">                  danarTi #3</t>
  </si>
  <si>
    <t xml:space="preserve">             saxelmwifo Sesyidvebis wliuri gegmis forma </t>
  </si>
  <si>
    <r>
      <t xml:space="preserve">4. dafinansebis wyaro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cadNusx"/>
      </rPr>
      <t>granti (</t>
    </r>
    <r>
      <rPr>
        <b/>
        <sz val="9"/>
        <rFont val="Times New Roman"/>
        <family val="1"/>
      </rPr>
      <t>BTC Co</t>
    </r>
    <r>
      <rPr>
        <b/>
        <sz val="9"/>
        <rFont val="AcadNusx"/>
      </rPr>
      <t>) (</t>
    </r>
    <r>
      <rPr>
        <b/>
        <sz val="9"/>
        <rFont val="Times New Roman"/>
        <family val="1"/>
      </rPr>
      <t>SCP Co</t>
    </r>
    <r>
      <rPr>
        <b/>
        <sz val="9"/>
        <rFont val="AcadNusx"/>
      </rPr>
      <t>)                                                                                  (xelSekrulebis # 32) (registraciis #1254)</t>
    </r>
  </si>
  <si>
    <t>Carxebi</t>
  </si>
  <si>
    <t xml:space="preserve">finansuri departamentis, Sesyidvebis sammarTvelos ufrosi                                                                                                 </t>
  </si>
  <si>
    <r>
      <t xml:space="preserve">4. dafinansebis wyaro                                                                                </t>
    </r>
    <r>
      <rPr>
        <b/>
        <sz val="9"/>
        <rFont val="AcadNusx"/>
      </rPr>
      <t>sakuTari saxsrebi</t>
    </r>
  </si>
  <si>
    <t>09200000</t>
  </si>
  <si>
    <t>samuSao tansacmeli, spectansacmeli da aqsesuarebi</t>
  </si>
  <si>
    <t>sabargo nivTebi, sasarajo nakeTobebi, tomrebi da CanTebi</t>
  </si>
  <si>
    <t>teqstilis narTi da Zafi</t>
  </si>
  <si>
    <t>nabeWdi wignebi, broSurebi da sainformacio furclebi</t>
  </si>
  <si>
    <t xml:space="preserve">qaRaldis an muyaos saregistracio Jurnalebi/wignebi, sabuRaltro wignebi, formebi da sxva nabeWdi sakancelario nivTebi </t>
  </si>
  <si>
    <t xml:space="preserve"> sxvadasxva nabeWdi masala</t>
  </si>
  <si>
    <t>sasuqebi da nitrogenuli naerTebi</t>
  </si>
  <si>
    <t>kompiuteruli mowyobilobebi da aqsesuarebi</t>
  </si>
  <si>
    <t>eleqtroenergiis gamanawilebeli da sakontrolo aparatura</t>
  </si>
  <si>
    <t>izolirebuli mavTuli da kabeli</t>
  </si>
  <si>
    <t>tele da radiosignalis mimRebebi da audio an videogamosaxulebis Camweri an aRwarmoebis aparatura</t>
  </si>
  <si>
    <t>motocikletebi, velosipedebi da motocikletis etlebi</t>
  </si>
  <si>
    <t>sxvadasxva satransporto mowyobiloba da saTadarigo nawilebi</t>
  </si>
  <si>
    <t>individualuri da damxmare mowyobilobebi</t>
  </si>
  <si>
    <t>sanavigacio da meteorologiuri xelsawyoebi</t>
  </si>
  <si>
    <t>optikuri xelsawyoebi</t>
  </si>
  <si>
    <t>qsovilis nivTebi</t>
  </si>
  <si>
    <t>saojaxo teqnika</t>
  </si>
  <si>
    <t>bunebrivi wyali</t>
  </si>
  <si>
    <t>amwe da gadasazidi mowyobilobebi da maTi nawilebi</t>
  </si>
  <si>
    <t>saamqros danadgarebi</t>
  </si>
  <si>
    <t xml:space="preserve">samSeneblo masalebi da damxmare samSeneblo masalebi </t>
  </si>
  <si>
    <t>struqturuli masalebi</t>
  </si>
  <si>
    <t>xelsawyoebi, saketebi, gasaRebebi, anjamebi, damWerebi, Wajvebi da zambarebi/resorebi</t>
  </si>
  <si>
    <t>saRebavebi, laqebi da mastikebi</t>
  </si>
  <si>
    <t>saqmiani garigebebisa da piradi saqmeebis marTvis programuli paketebi</t>
  </si>
  <si>
    <t>tumboebis, sarqvelebis, onkanebisa da liTonis konteinerebis, aseve, manqana-danadgarebis SekeTeba da teqnikuri momsaxureba</t>
  </si>
  <si>
    <t>teqnikuri Semowmeba, analizi da sakonsultacio momsaxurebebi</t>
  </si>
  <si>
    <t xml:space="preserve"> bazris kvleva da ekonomikuri kvleva; gamokiTxvebi da statistika</t>
  </si>
  <si>
    <t>biznessa da menejmentTan dakavSirebuli konsultaciebi da momsaxurebebi</t>
  </si>
  <si>
    <t xml:space="preserve"> beWdva da masTan dakavSirebuli momsaxurebebi</t>
  </si>
  <si>
    <t>satreningo momsaxurebebi</t>
  </si>
  <si>
    <t>sxvadasxva momsaxureba</t>
  </si>
  <si>
    <t xml:space="preserve">finansuri departamentis, Sesyidvebis sammarTvelos ufrosi                                                                                     </t>
  </si>
  <si>
    <t xml:space="preserve">                  danarTi #4</t>
  </si>
  <si>
    <r>
      <t xml:space="preserve">4. dafinansebis wyaro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cadNusx"/>
      </rPr>
      <t xml:space="preserve">granti </t>
    </r>
    <r>
      <rPr>
        <b/>
        <sz val="9"/>
        <rFont val="Sylfaen"/>
        <family val="1"/>
      </rPr>
      <t xml:space="preserve"> (GIZ) (GCF)      </t>
    </r>
    <r>
      <rPr>
        <b/>
        <sz val="9"/>
        <rFont val="AcadNusx"/>
      </rPr>
      <t xml:space="preserve">                                                                                       </t>
    </r>
  </si>
  <si>
    <t>ssip - erovnuli satyeo saagento</t>
  </si>
  <si>
    <t>sastumros momsaxureba</t>
  </si>
  <si>
    <t>saavtomobilo transportis momsaxurebebi</t>
  </si>
  <si>
    <t>sabanko da sainvesticio momsaxurebebi</t>
  </si>
  <si>
    <t>momsaxurebebi kvlevisa da eqsperimentuli ganviTarebis sferoSi</t>
  </si>
  <si>
    <t>mravalwliani (2 weli)</t>
  </si>
  <si>
    <t>sabuRaltro, auditoruli da fiskaluri momsaxurebebi</t>
  </si>
  <si>
    <t xml:space="preserve">              danarTi #2</t>
  </si>
  <si>
    <t xml:space="preserve">               danarTi #1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</si>
  <si>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
21 marti 2024 weli</t>
    </r>
  </si>
  <si>
    <t>traqtorebi</t>
  </si>
  <si>
    <t>SPA 240000217</t>
  </si>
  <si>
    <t>avtomanqanebis recxva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</si>
  <si>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        21 marti 2024 weli</t>
    </r>
  </si>
  <si>
    <t>specializebuli sasoflo-sameurneo an satyeo daniSnulebis manqana-danadgarebi</t>
  </si>
  <si>
    <t>samedicino mowyobilobebi</t>
  </si>
  <si>
    <t>sawmendi da saprialebeli produqcia</t>
  </si>
  <si>
    <t>WaburRilis koSkuris ganTavsebasTan dakavSirebuli momsaxurebebi</t>
  </si>
  <si>
    <t>mebaRCeobasTan dakavSirebuli momsaxurebebi</t>
  </si>
  <si>
    <t xml:space="preserve"> kanonis  me-10¹ muxlis me-3 punqtis "z" qvepunqti</t>
  </si>
  <si>
    <t>Camdinare wylebTan dakavSirebuli momsaxurebebi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</si>
  <si>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         30 ianvari 2024 weli</t>
    </r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</si>
  <si>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      30 ianvari 2024 weli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</si>
</sst>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cadNusx"/>
    </font>
    <font>
      <sz val="10"/>
      <name val="AcadNusx"/>
    </font>
    <font>
      <sz val="7"/>
      <name val="AcadNusx"/>
    </font>
    <font>
      <sz val="6"/>
      <name val="AcadNusx"/>
    </font>
    <font>
      <b/>
      <i/>
      <sz val="9"/>
      <name val="AcadNusx"/>
    </font>
    <font>
      <sz val="10"/>
      <color rgb="FFFF0000"/>
      <name val="AcadNusx"/>
    </font>
    <font>
      <b/>
      <sz val="10"/>
      <name val="AcadNusx"/>
    </font>
    <font>
      <sz val="9"/>
      <name val="AcadNusx"/>
    </font>
    <font>
      <b/>
      <sz val="9"/>
      <name val="AcadNusx"/>
    </font>
    <font>
      <sz val="9"/>
      <name val="Arial"/>
      <family val="2"/>
    </font>
    <font>
      <sz val="6"/>
      <color rgb="FFFF0000"/>
      <name val="AcadNusx"/>
    </font>
    <font>
      <sz val="8"/>
      <color rgb="FFFF0000"/>
      <name val="AcadNusx"/>
    </font>
    <font>
      <sz val="7"/>
      <name val="Calibri"/>
      <family val="2"/>
      <charset val="204"/>
    </font>
    <font>
      <b/>
      <sz val="9"/>
      <color rgb="FFFF0000"/>
      <name val="AcadNusx"/>
    </font>
    <font>
      <b/>
      <sz val="8"/>
      <color rgb="FF0070C0"/>
      <name val="AcadNusx"/>
    </font>
    <font>
      <b/>
      <sz val="7"/>
      <color rgb="FF0070C0"/>
      <name val="AcadNusx"/>
    </font>
    <font>
      <sz val="7"/>
      <color rgb="FFFF0000"/>
      <name val="AcadNusx"/>
    </font>
    <font>
      <b/>
      <sz val="9"/>
      <color rgb="FF00B050"/>
      <name val="AcadNusx"/>
    </font>
    <font>
      <b/>
      <sz val="10"/>
      <color rgb="FFFF0000"/>
      <name val="AcadNusx"/>
    </font>
    <font>
      <sz val="10"/>
      <color rgb="FF00B050"/>
      <name val="AcadNusx"/>
    </font>
    <font>
      <b/>
      <sz val="8"/>
      <name val="AcadNusx"/>
    </font>
    <font>
      <b/>
      <sz val="9"/>
      <name val="Times New Roman"/>
      <family val="1"/>
    </font>
    <font>
      <b/>
      <sz val="10"/>
      <color rgb="FF0070C0"/>
      <name val="AcadNusx"/>
    </font>
    <font>
      <b/>
      <sz val="10"/>
      <color rgb="FF00B050"/>
      <name val="AcadNusx"/>
    </font>
    <font>
      <b/>
      <sz val="11"/>
      <name val="AcadNusx"/>
    </font>
    <font>
      <sz val="11"/>
      <name val="AcadNusx"/>
    </font>
    <font>
      <sz val="9"/>
      <color theme="1"/>
      <name val="AcadNusx"/>
    </font>
    <font>
      <sz val="8"/>
      <name val="Times New Roman"/>
      <family val="1"/>
      <charset val="204"/>
    </font>
    <font>
      <b/>
      <sz val="12"/>
      <name val="AcadNusx"/>
    </font>
    <font>
      <b/>
      <sz val="9"/>
      <name val="Sylfaen"/>
      <family val="1"/>
    </font>
    <font>
      <sz val="8"/>
      <color rgb="FFFF0000"/>
      <name val="Times New Roman"/>
      <family val="1"/>
      <charset val="204"/>
    </font>
    <font>
      <sz val="9"/>
      <color rgb="FFFF0000"/>
      <name val="AcadNusx"/>
    </font>
    <font>
      <sz val="7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Alignment="1">
      <alignment horizontal="center" vertical="center" wrapText="1"/>
    </xf>
    <xf numFmtId="164" fontId="3" fillId="0" borderId="0" xfId="1" applyNumberFormat="1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64" fontId="9" fillId="0" borderId="8" xfId="1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" fontId="9" fillId="0" borderId="8" xfId="1" applyNumberFormat="1" applyFont="1" applyFill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" fontId="15" fillId="0" borderId="8" xfId="1" applyNumberFormat="1" applyFont="1" applyFill="1" applyBorder="1" applyAlignment="1">
      <alignment horizontal="center" vertical="center" wrapText="1"/>
    </xf>
    <xf numFmtId="1" fontId="9" fillId="0" borderId="8" xfId="1" applyNumberFormat="1" applyFont="1" applyFill="1" applyBorder="1" applyAlignment="1">
      <alignment horizontal="center" vertical="center"/>
    </xf>
    <xf numFmtId="1" fontId="15" fillId="0" borderId="8" xfId="1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" fontId="8" fillId="0" borderId="0" xfId="1" applyNumberFormat="1" applyFont="1" applyFill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3" fillId="0" borderId="0" xfId="1" applyNumberFormat="1" applyFont="1" applyFill="1" applyAlignment="1">
      <alignment vertical="center" wrapText="1"/>
    </xf>
    <xf numFmtId="164" fontId="2" fillId="0" borderId="0" xfId="1" applyNumberFormat="1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" fontId="15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" fontId="28" fillId="0" borderId="8" xfId="1" applyNumberFormat="1" applyFont="1" applyFill="1" applyBorder="1" applyAlignment="1">
      <alignment horizontal="center" vertical="center" wrapText="1"/>
    </xf>
    <xf numFmtId="1" fontId="26" fillId="0" borderId="0" xfId="1" applyNumberFormat="1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" fontId="30" fillId="0" borderId="0" xfId="1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 wrapText="1"/>
    </xf>
    <xf numFmtId="1" fontId="8" fillId="0" borderId="0" xfId="1" applyNumberFormat="1" applyFont="1" applyFill="1" applyBorder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" fontId="4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21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33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1" fontId="19" fillId="0" borderId="8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3" fillId="0" borderId="0" xfId="1" applyNumberFormat="1" applyFont="1" applyFill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43" fontId="3" fillId="0" borderId="0" xfId="1" applyFont="1" applyFill="1" applyAlignment="1">
      <alignment vertical="center" wrapText="1"/>
    </xf>
    <xf numFmtId="43" fontId="9" fillId="0" borderId="8" xfId="1" applyFont="1" applyFill="1" applyBorder="1" applyAlignment="1">
      <alignment horizontal="center" vertical="center" wrapText="1"/>
    </xf>
    <xf numFmtId="43" fontId="8" fillId="0" borderId="0" xfId="1" applyFont="1" applyFill="1" applyAlignment="1">
      <alignment horizontal="center" vertical="center" wrapText="1"/>
    </xf>
    <xf numFmtId="43" fontId="2" fillId="0" borderId="0" xfId="1" applyFont="1" applyFill="1" applyAlignment="1">
      <alignment vertical="center" wrapText="1"/>
    </xf>
    <xf numFmtId="43" fontId="2" fillId="0" borderId="0" xfId="1" applyFont="1" applyFill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" fontId="8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" fontId="26" fillId="0" borderId="7" xfId="0" applyNumberFormat="1" applyFont="1" applyBorder="1" applyAlignment="1">
      <alignment horizontal="center" vertical="center" wrapText="1"/>
    </xf>
    <xf numFmtId="1" fontId="27" fillId="0" borderId="7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1" fontId="8" fillId="0" borderId="7" xfId="1" applyNumberFormat="1" applyFont="1" applyFill="1" applyBorder="1" applyAlignment="1">
      <alignment horizontal="center" vertical="center" wrapText="1"/>
    </xf>
    <xf numFmtId="1" fontId="3" fillId="0" borderId="7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99</xdr:row>
      <xdr:rowOff>0</xdr:rowOff>
    </xdr:from>
    <xdr:to>
      <xdr:col>5</xdr:col>
      <xdr:colOff>981075</xdr:colOff>
      <xdr:row>99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4629150" y="3386137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102</xdr:row>
      <xdr:rowOff>9525</xdr:rowOff>
    </xdr:from>
    <xdr:to>
      <xdr:col>5</xdr:col>
      <xdr:colOff>981075</xdr:colOff>
      <xdr:row>102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V="1">
          <a:off x="4629150" y="3463290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99</xdr:row>
      <xdr:rowOff>9525</xdr:rowOff>
    </xdr:from>
    <xdr:to>
      <xdr:col>5</xdr:col>
      <xdr:colOff>971550</xdr:colOff>
      <xdr:row>99</xdr:row>
      <xdr:rowOff>9525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V="1">
          <a:off x="4629150" y="33870900"/>
          <a:ext cx="2286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103</xdr:row>
      <xdr:rowOff>0</xdr:rowOff>
    </xdr:from>
    <xdr:to>
      <xdr:col>5</xdr:col>
      <xdr:colOff>981075</xdr:colOff>
      <xdr:row>103</xdr:row>
      <xdr:rowOff>0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47B87F8C-BA26-4B4C-BE5D-D96ECC2AB9CD}"/>
            </a:ext>
          </a:extLst>
        </xdr:cNvPr>
        <xdr:cNvSpPr>
          <a:spLocks noChangeShapeType="1"/>
        </xdr:cNvSpPr>
      </xdr:nvSpPr>
      <xdr:spPr bwMode="auto">
        <a:xfrm>
          <a:off x="4629150" y="4545330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106</xdr:row>
      <xdr:rowOff>9525</xdr:rowOff>
    </xdr:from>
    <xdr:to>
      <xdr:col>5</xdr:col>
      <xdr:colOff>981075</xdr:colOff>
      <xdr:row>106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769D85B8-AF61-4837-AF15-CB9819E98927}"/>
            </a:ext>
          </a:extLst>
        </xdr:cNvPr>
        <xdr:cNvSpPr>
          <a:spLocks noChangeShapeType="1"/>
        </xdr:cNvSpPr>
      </xdr:nvSpPr>
      <xdr:spPr bwMode="auto">
        <a:xfrm flipV="1">
          <a:off x="4629150" y="4622482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103</xdr:row>
      <xdr:rowOff>9525</xdr:rowOff>
    </xdr:from>
    <xdr:to>
      <xdr:col>5</xdr:col>
      <xdr:colOff>971550</xdr:colOff>
      <xdr:row>103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5B5BBE05-3E20-48ED-981D-62759312E073}"/>
            </a:ext>
          </a:extLst>
        </xdr:cNvPr>
        <xdr:cNvSpPr>
          <a:spLocks noChangeShapeType="1"/>
        </xdr:cNvSpPr>
      </xdr:nvSpPr>
      <xdr:spPr bwMode="auto">
        <a:xfrm flipV="1">
          <a:off x="4629150" y="45462825"/>
          <a:ext cx="2286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112</xdr:row>
      <xdr:rowOff>0</xdr:rowOff>
    </xdr:from>
    <xdr:to>
      <xdr:col>5</xdr:col>
      <xdr:colOff>981075</xdr:colOff>
      <xdr:row>112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4505325" y="4737735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117</xdr:row>
      <xdr:rowOff>9525</xdr:rowOff>
    </xdr:from>
    <xdr:to>
      <xdr:col>5</xdr:col>
      <xdr:colOff>981075</xdr:colOff>
      <xdr:row>117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4505325" y="4832985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112</xdr:row>
      <xdr:rowOff>9525</xdr:rowOff>
    </xdr:from>
    <xdr:to>
      <xdr:col>5</xdr:col>
      <xdr:colOff>971550</xdr:colOff>
      <xdr:row>112</xdr:row>
      <xdr:rowOff>9525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 flipV="1">
          <a:off x="4505325" y="47386875"/>
          <a:ext cx="23145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99</xdr:row>
      <xdr:rowOff>0</xdr:rowOff>
    </xdr:from>
    <xdr:to>
      <xdr:col>5</xdr:col>
      <xdr:colOff>981075</xdr:colOff>
      <xdr:row>99</xdr:row>
      <xdr:rowOff>0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BEB523B2-090C-4F69-AF50-411C9D27C498}"/>
            </a:ext>
          </a:extLst>
        </xdr:cNvPr>
        <xdr:cNvSpPr>
          <a:spLocks noChangeShapeType="1"/>
        </xdr:cNvSpPr>
      </xdr:nvSpPr>
      <xdr:spPr bwMode="auto">
        <a:xfrm>
          <a:off x="4505325" y="42090975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104</xdr:row>
      <xdr:rowOff>9525</xdr:rowOff>
    </xdr:from>
    <xdr:to>
      <xdr:col>5</xdr:col>
      <xdr:colOff>981075</xdr:colOff>
      <xdr:row>104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BA3B721-32DF-40BB-91E1-5647E0031C89}"/>
            </a:ext>
          </a:extLst>
        </xdr:cNvPr>
        <xdr:cNvSpPr>
          <a:spLocks noChangeShapeType="1"/>
        </xdr:cNvSpPr>
      </xdr:nvSpPr>
      <xdr:spPr bwMode="auto">
        <a:xfrm flipV="1">
          <a:off x="4505325" y="43024425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99</xdr:row>
      <xdr:rowOff>9525</xdr:rowOff>
    </xdr:from>
    <xdr:to>
      <xdr:col>5</xdr:col>
      <xdr:colOff>971550</xdr:colOff>
      <xdr:row>99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53C23E64-1546-4233-9223-02784BB7DEFE}"/>
            </a:ext>
          </a:extLst>
        </xdr:cNvPr>
        <xdr:cNvSpPr>
          <a:spLocks noChangeShapeType="1"/>
        </xdr:cNvSpPr>
      </xdr:nvSpPr>
      <xdr:spPr bwMode="auto">
        <a:xfrm flipV="1">
          <a:off x="4505325" y="42100500"/>
          <a:ext cx="23145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18</xdr:row>
      <xdr:rowOff>0</xdr:rowOff>
    </xdr:from>
    <xdr:to>
      <xdr:col>5</xdr:col>
      <xdr:colOff>981075</xdr:colOff>
      <xdr:row>18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2BF86A48-416F-4701-AB2B-543FB8F53F62}"/>
            </a:ext>
          </a:extLst>
        </xdr:cNvPr>
        <xdr:cNvSpPr>
          <a:spLocks noChangeShapeType="1"/>
        </xdr:cNvSpPr>
      </xdr:nvSpPr>
      <xdr:spPr bwMode="auto">
        <a:xfrm>
          <a:off x="5124450" y="59340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23</xdr:row>
      <xdr:rowOff>9525</xdr:rowOff>
    </xdr:from>
    <xdr:to>
      <xdr:col>5</xdr:col>
      <xdr:colOff>981075</xdr:colOff>
      <xdr:row>23</xdr:row>
      <xdr:rowOff>9525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7ACE8B7B-7B21-40AE-818C-01109EBED47D}"/>
            </a:ext>
          </a:extLst>
        </xdr:cNvPr>
        <xdr:cNvSpPr>
          <a:spLocks noChangeShapeType="1"/>
        </xdr:cNvSpPr>
      </xdr:nvSpPr>
      <xdr:spPr bwMode="auto">
        <a:xfrm flipV="1">
          <a:off x="5133975" y="721042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18</xdr:row>
      <xdr:rowOff>9525</xdr:rowOff>
    </xdr:from>
    <xdr:to>
      <xdr:col>5</xdr:col>
      <xdr:colOff>971550</xdr:colOff>
      <xdr:row>18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9C0B6B3A-5937-4782-9BD6-1661E0794657}"/>
            </a:ext>
          </a:extLst>
        </xdr:cNvPr>
        <xdr:cNvSpPr>
          <a:spLocks noChangeShapeType="1"/>
        </xdr:cNvSpPr>
      </xdr:nvSpPr>
      <xdr:spPr bwMode="auto">
        <a:xfrm flipV="1">
          <a:off x="5133975" y="5943600"/>
          <a:ext cx="1628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619125</xdr:colOff>
      <xdr:row>17</xdr:row>
      <xdr:rowOff>0</xdr:rowOff>
    </xdr:from>
    <xdr:to>
      <xdr:col>5</xdr:col>
      <xdr:colOff>981075</xdr:colOff>
      <xdr:row>17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85B50CEB-A81E-4580-BB11-2B55CC80DFC7}"/>
            </a:ext>
          </a:extLst>
        </xdr:cNvPr>
        <xdr:cNvSpPr>
          <a:spLocks noChangeShapeType="1"/>
        </xdr:cNvSpPr>
      </xdr:nvSpPr>
      <xdr:spPr bwMode="auto">
        <a:xfrm>
          <a:off x="5124450" y="53244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22</xdr:row>
      <xdr:rowOff>9525</xdr:rowOff>
    </xdr:from>
    <xdr:to>
      <xdr:col>5</xdr:col>
      <xdr:colOff>981075</xdr:colOff>
      <xdr:row>22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393C4A31-50E2-42AF-B8B1-50DF89B68925}"/>
            </a:ext>
          </a:extLst>
        </xdr:cNvPr>
        <xdr:cNvSpPr>
          <a:spLocks noChangeShapeType="1"/>
        </xdr:cNvSpPr>
      </xdr:nvSpPr>
      <xdr:spPr bwMode="auto">
        <a:xfrm flipV="1">
          <a:off x="5133975" y="659130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17</xdr:row>
      <xdr:rowOff>9525</xdr:rowOff>
    </xdr:from>
    <xdr:to>
      <xdr:col>5</xdr:col>
      <xdr:colOff>971550</xdr:colOff>
      <xdr:row>17</xdr:row>
      <xdr:rowOff>9525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9B358996-46E2-48A0-9EFC-F7A55019BCAB}"/>
            </a:ext>
          </a:extLst>
        </xdr:cNvPr>
        <xdr:cNvSpPr>
          <a:spLocks noChangeShapeType="1"/>
        </xdr:cNvSpPr>
      </xdr:nvSpPr>
      <xdr:spPr bwMode="auto">
        <a:xfrm flipV="1">
          <a:off x="5133975" y="5334000"/>
          <a:ext cx="1628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619125</xdr:colOff>
      <xdr:row>17</xdr:row>
      <xdr:rowOff>0</xdr:rowOff>
    </xdr:from>
    <xdr:to>
      <xdr:col>5</xdr:col>
      <xdr:colOff>981075</xdr:colOff>
      <xdr:row>17</xdr:row>
      <xdr:rowOff>0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A2CA080F-91B8-41A2-BB7E-24F3E6D04B37}"/>
            </a:ext>
          </a:extLst>
        </xdr:cNvPr>
        <xdr:cNvSpPr>
          <a:spLocks noChangeShapeType="1"/>
        </xdr:cNvSpPr>
      </xdr:nvSpPr>
      <xdr:spPr bwMode="auto">
        <a:xfrm>
          <a:off x="5124450" y="53244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22</xdr:row>
      <xdr:rowOff>9525</xdr:rowOff>
    </xdr:from>
    <xdr:to>
      <xdr:col>5</xdr:col>
      <xdr:colOff>981075</xdr:colOff>
      <xdr:row>22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54099050-3AA7-4DC7-973C-1FF4DCC45841}"/>
            </a:ext>
          </a:extLst>
        </xdr:cNvPr>
        <xdr:cNvSpPr>
          <a:spLocks noChangeShapeType="1"/>
        </xdr:cNvSpPr>
      </xdr:nvSpPr>
      <xdr:spPr bwMode="auto">
        <a:xfrm flipV="1">
          <a:off x="5133975" y="659130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17</xdr:row>
      <xdr:rowOff>9525</xdr:rowOff>
    </xdr:from>
    <xdr:to>
      <xdr:col>5</xdr:col>
      <xdr:colOff>971550</xdr:colOff>
      <xdr:row>17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BEF6ACC5-CE6F-4B56-8BA9-3F50498BFF91}"/>
            </a:ext>
          </a:extLst>
        </xdr:cNvPr>
        <xdr:cNvSpPr>
          <a:spLocks noChangeShapeType="1"/>
        </xdr:cNvSpPr>
      </xdr:nvSpPr>
      <xdr:spPr bwMode="auto">
        <a:xfrm flipV="1">
          <a:off x="5133975" y="5334000"/>
          <a:ext cx="1628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38</xdr:row>
      <xdr:rowOff>0</xdr:rowOff>
    </xdr:from>
    <xdr:to>
      <xdr:col>5</xdr:col>
      <xdr:colOff>981075</xdr:colOff>
      <xdr:row>38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6B70972C-13B3-40CA-9DB7-293D8802279A}"/>
            </a:ext>
          </a:extLst>
        </xdr:cNvPr>
        <xdr:cNvSpPr>
          <a:spLocks noChangeShapeType="1"/>
        </xdr:cNvSpPr>
      </xdr:nvSpPr>
      <xdr:spPr bwMode="auto">
        <a:xfrm>
          <a:off x="5124450" y="136683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43</xdr:row>
      <xdr:rowOff>9525</xdr:rowOff>
    </xdr:from>
    <xdr:to>
      <xdr:col>5</xdr:col>
      <xdr:colOff>981075</xdr:colOff>
      <xdr:row>43</xdr:row>
      <xdr:rowOff>9525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52F3E438-AB91-479D-AC8E-CA1D00A71432}"/>
            </a:ext>
          </a:extLst>
        </xdr:cNvPr>
        <xdr:cNvSpPr>
          <a:spLocks noChangeShapeType="1"/>
        </xdr:cNvSpPr>
      </xdr:nvSpPr>
      <xdr:spPr bwMode="auto">
        <a:xfrm flipV="1">
          <a:off x="5133975" y="1494472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38</xdr:row>
      <xdr:rowOff>9525</xdr:rowOff>
    </xdr:from>
    <xdr:to>
      <xdr:col>5</xdr:col>
      <xdr:colOff>971550</xdr:colOff>
      <xdr:row>38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4F6F5C3F-AD88-4895-91C7-137BF32B72BE}"/>
            </a:ext>
          </a:extLst>
        </xdr:cNvPr>
        <xdr:cNvSpPr>
          <a:spLocks noChangeShapeType="1"/>
        </xdr:cNvSpPr>
      </xdr:nvSpPr>
      <xdr:spPr bwMode="auto">
        <a:xfrm flipV="1">
          <a:off x="5133975" y="13677900"/>
          <a:ext cx="1628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619125</xdr:colOff>
      <xdr:row>30</xdr:row>
      <xdr:rowOff>0</xdr:rowOff>
    </xdr:from>
    <xdr:to>
      <xdr:col>5</xdr:col>
      <xdr:colOff>981075</xdr:colOff>
      <xdr:row>30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FDF09857-AEDD-48D6-A1AE-C1B8AD329100}"/>
            </a:ext>
          </a:extLst>
        </xdr:cNvPr>
        <xdr:cNvSpPr>
          <a:spLocks noChangeShapeType="1"/>
        </xdr:cNvSpPr>
      </xdr:nvSpPr>
      <xdr:spPr bwMode="auto">
        <a:xfrm>
          <a:off x="5124450" y="10306050"/>
          <a:ext cx="1771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35</xdr:row>
      <xdr:rowOff>9525</xdr:rowOff>
    </xdr:from>
    <xdr:to>
      <xdr:col>5</xdr:col>
      <xdr:colOff>981075</xdr:colOff>
      <xdr:row>35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9BBD4849-10AA-40F6-8FCE-E0E017CCA452}"/>
            </a:ext>
          </a:extLst>
        </xdr:cNvPr>
        <xdr:cNvSpPr>
          <a:spLocks noChangeShapeType="1"/>
        </xdr:cNvSpPr>
      </xdr:nvSpPr>
      <xdr:spPr bwMode="auto">
        <a:xfrm flipV="1">
          <a:off x="5133975" y="1157287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30</xdr:row>
      <xdr:rowOff>9525</xdr:rowOff>
    </xdr:from>
    <xdr:to>
      <xdr:col>5</xdr:col>
      <xdr:colOff>971550</xdr:colOff>
      <xdr:row>30</xdr:row>
      <xdr:rowOff>9525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920281E1-4E0F-478A-AD12-59CD2613CEA5}"/>
            </a:ext>
          </a:extLst>
        </xdr:cNvPr>
        <xdr:cNvSpPr>
          <a:spLocks noChangeShapeType="1"/>
        </xdr:cNvSpPr>
      </xdr:nvSpPr>
      <xdr:spPr bwMode="auto">
        <a:xfrm flipV="1">
          <a:off x="5133975" y="10315575"/>
          <a:ext cx="1762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7"/>
  <sheetViews>
    <sheetView topLeftCell="A3" zoomScale="115" zoomScaleNormal="115" workbookViewId="0">
      <selection activeCell="C11" sqref="C11"/>
    </sheetView>
  </sheetViews>
  <sheetFormatPr defaultRowHeight="13.5" x14ac:dyDescent="0.25"/>
  <cols>
    <col min="1" max="1" width="3.85546875" style="51" customWidth="1"/>
    <col min="2" max="2" width="10" style="51" customWidth="1"/>
    <col min="3" max="3" width="55.5703125" style="1" customWidth="1"/>
    <col min="4" max="4" width="11.42578125" style="2" customWidth="1"/>
    <col min="5" max="5" width="10.42578125" style="1" customWidth="1"/>
    <col min="6" max="6" width="12.42578125" style="1" bestFit="1" customWidth="1"/>
    <col min="7" max="7" width="10.7109375" style="1" customWidth="1"/>
    <col min="8" max="8" width="43.5703125" style="1" customWidth="1"/>
    <col min="9" max="9" width="21.42578125" style="3" customWidth="1"/>
    <col min="10" max="10" width="20.85546875" style="4" customWidth="1"/>
    <col min="11" max="11" width="9.140625" style="1"/>
    <col min="12" max="16384" width="9.140625" style="5"/>
  </cols>
  <sheetData>
    <row r="1" spans="1:11" ht="6" customHeight="1" x14ac:dyDescent="0.25"/>
    <row r="2" spans="1:11" s="8" customFormat="1" ht="23.25" customHeight="1" x14ac:dyDescent="0.25">
      <c r="A2" s="1"/>
      <c r="B2" s="1"/>
      <c r="C2" s="1"/>
      <c r="D2" s="2"/>
      <c r="E2" s="1"/>
      <c r="F2" s="1"/>
      <c r="G2" s="1"/>
      <c r="H2" s="6" t="s">
        <v>139</v>
      </c>
      <c r="I2" s="3"/>
      <c r="J2" s="7"/>
      <c r="K2" s="7"/>
    </row>
    <row r="3" spans="1:11" s="8" customFormat="1" ht="20.25" customHeight="1" x14ac:dyDescent="0.25">
      <c r="A3" s="1"/>
      <c r="B3" s="1"/>
      <c r="C3" s="82" t="s">
        <v>0</v>
      </c>
      <c r="D3" s="82"/>
      <c r="E3" s="82"/>
      <c r="F3" s="82"/>
      <c r="G3" s="82"/>
      <c r="H3" s="1"/>
      <c r="I3" s="3"/>
      <c r="J3" s="7"/>
      <c r="K3" s="7"/>
    </row>
    <row r="4" spans="1:11" s="8" customFormat="1" ht="26.25" customHeight="1" x14ac:dyDescent="0.25">
      <c r="A4" s="83" t="s">
        <v>141</v>
      </c>
      <c r="B4" s="84"/>
      <c r="C4" s="84"/>
      <c r="D4" s="84"/>
      <c r="E4" s="85"/>
      <c r="F4" s="89" t="s">
        <v>1</v>
      </c>
      <c r="G4" s="90"/>
      <c r="H4" s="91"/>
      <c r="I4" s="54"/>
      <c r="J4" s="7"/>
      <c r="K4" s="7"/>
    </row>
    <row r="5" spans="1:11" s="8" customFormat="1" ht="18.75" customHeight="1" x14ac:dyDescent="0.25">
      <c r="A5" s="86"/>
      <c r="B5" s="87"/>
      <c r="C5" s="87"/>
      <c r="D5" s="87"/>
      <c r="E5" s="88"/>
      <c r="F5" s="92">
        <v>204578581</v>
      </c>
      <c r="G5" s="93"/>
      <c r="H5" s="94"/>
      <c r="I5" s="54"/>
      <c r="J5" s="7"/>
      <c r="K5" s="7"/>
    </row>
    <row r="6" spans="1:11" s="8" customFormat="1" ht="22.5" customHeight="1" x14ac:dyDescent="0.25">
      <c r="A6" s="83" t="s">
        <v>2</v>
      </c>
      <c r="B6" s="84"/>
      <c r="C6" s="84"/>
      <c r="D6" s="84"/>
      <c r="E6" s="85"/>
      <c r="F6" s="83" t="s">
        <v>3</v>
      </c>
      <c r="G6" s="95"/>
      <c r="H6" s="96"/>
      <c r="I6" s="54"/>
      <c r="J6" s="7"/>
      <c r="K6" s="7"/>
    </row>
    <row r="7" spans="1:11" s="8" customFormat="1" ht="21.75" customHeight="1" x14ac:dyDescent="0.25">
      <c r="A7" s="92" t="s">
        <v>4</v>
      </c>
      <c r="B7" s="93"/>
      <c r="C7" s="93"/>
      <c r="D7" s="93"/>
      <c r="E7" s="94"/>
      <c r="F7" s="97"/>
      <c r="G7" s="98"/>
      <c r="H7" s="99"/>
      <c r="I7" s="3"/>
      <c r="J7" s="7"/>
      <c r="K7" s="7"/>
    </row>
    <row r="8" spans="1:11" s="8" customFormat="1" ht="21" customHeight="1" x14ac:dyDescent="0.25">
      <c r="A8" s="83" t="s">
        <v>5</v>
      </c>
      <c r="B8" s="84"/>
      <c r="C8" s="84"/>
      <c r="D8" s="84"/>
      <c r="E8" s="84"/>
      <c r="F8" s="84"/>
      <c r="G8" s="84"/>
      <c r="H8" s="85"/>
      <c r="I8" s="54"/>
      <c r="J8" s="7"/>
      <c r="K8" s="7"/>
    </row>
    <row r="9" spans="1:11" s="10" customFormat="1" ht="15.75" customHeight="1" x14ac:dyDescent="0.25">
      <c r="A9" s="100">
        <f>14942800+195000</f>
        <v>15137800</v>
      </c>
      <c r="B9" s="101"/>
      <c r="C9" s="101"/>
      <c r="D9" s="101"/>
      <c r="E9" s="101"/>
      <c r="F9" s="101"/>
      <c r="G9" s="101"/>
      <c r="H9" s="101"/>
      <c r="I9" s="9"/>
      <c r="J9" s="55"/>
    </row>
    <row r="10" spans="1:11" s="13" customFormat="1" ht="66.75" customHeight="1" x14ac:dyDescent="0.25">
      <c r="A10" s="11" t="s">
        <v>6</v>
      </c>
      <c r="B10" s="11" t="s">
        <v>7</v>
      </c>
      <c r="C10" s="11" t="s">
        <v>8</v>
      </c>
      <c r="D10" s="12" t="s">
        <v>9</v>
      </c>
      <c r="E10" s="11" t="s">
        <v>10</v>
      </c>
      <c r="F10" s="11" t="s">
        <v>11</v>
      </c>
      <c r="G10" s="11" t="s">
        <v>12</v>
      </c>
      <c r="H10" s="11" t="s">
        <v>13</v>
      </c>
      <c r="I10" s="3"/>
      <c r="J10" s="55"/>
      <c r="K10" s="10"/>
    </row>
    <row r="11" spans="1:11" s="13" customFormat="1" ht="15" customHeight="1" x14ac:dyDescent="0.25">
      <c r="A11" s="11">
        <v>1</v>
      </c>
      <c r="B11" s="11">
        <v>2</v>
      </c>
      <c r="C11" s="11">
        <v>3</v>
      </c>
      <c r="D11" s="14">
        <v>4</v>
      </c>
      <c r="E11" s="11">
        <v>5</v>
      </c>
      <c r="F11" s="11">
        <v>6</v>
      </c>
      <c r="G11" s="11">
        <v>7</v>
      </c>
      <c r="H11" s="11">
        <v>8</v>
      </c>
      <c r="I11" s="3"/>
      <c r="J11" s="55"/>
      <c r="K11" s="10"/>
    </row>
    <row r="12" spans="1:11" s="1" customFormat="1" ht="33" customHeight="1" x14ac:dyDescent="0.25">
      <c r="A12" s="11">
        <v>1</v>
      </c>
      <c r="B12" s="11" t="s">
        <v>14</v>
      </c>
      <c r="C12" s="11" t="s">
        <v>15</v>
      </c>
      <c r="D12" s="14">
        <v>2000</v>
      </c>
      <c r="E12" s="11" t="s">
        <v>16</v>
      </c>
      <c r="F12" s="15" t="s">
        <v>17</v>
      </c>
      <c r="G12" s="15" t="s">
        <v>18</v>
      </c>
      <c r="H12" s="16"/>
    </row>
    <row r="13" spans="1:11" s="1" customFormat="1" ht="31.5" customHeight="1" x14ac:dyDescent="0.25">
      <c r="A13" s="11">
        <v>2</v>
      </c>
      <c r="B13" s="15" t="s">
        <v>20</v>
      </c>
      <c r="C13" s="11" t="s">
        <v>21</v>
      </c>
      <c r="D13" s="14">
        <f>825800+200000</f>
        <v>1025800</v>
      </c>
      <c r="E13" s="11" t="s">
        <v>22</v>
      </c>
      <c r="F13" s="15" t="s">
        <v>17</v>
      </c>
      <c r="G13" s="15" t="s">
        <v>18</v>
      </c>
      <c r="H13" s="16" t="s">
        <v>23</v>
      </c>
      <c r="I13" s="56"/>
      <c r="J13" s="3"/>
    </row>
    <row r="14" spans="1:11" s="1" customFormat="1" ht="34.5" customHeight="1" x14ac:dyDescent="0.25">
      <c r="A14" s="11">
        <v>3</v>
      </c>
      <c r="B14" s="78" t="s">
        <v>24</v>
      </c>
      <c r="C14" s="78" t="s">
        <v>25</v>
      </c>
      <c r="D14" s="14">
        <v>9000</v>
      </c>
      <c r="E14" s="11" t="s">
        <v>16</v>
      </c>
      <c r="F14" s="15" t="s">
        <v>17</v>
      </c>
      <c r="G14" s="15" t="s">
        <v>18</v>
      </c>
      <c r="H14" s="16"/>
      <c r="I14" s="3"/>
    </row>
    <row r="15" spans="1:11" s="1" customFormat="1" ht="36" customHeight="1" x14ac:dyDescent="0.25">
      <c r="A15" s="11">
        <v>4</v>
      </c>
      <c r="B15" s="78"/>
      <c r="C15" s="78"/>
      <c r="D15" s="14">
        <v>55922</v>
      </c>
      <c r="E15" s="11" t="s">
        <v>22</v>
      </c>
      <c r="F15" s="15" t="s">
        <v>17</v>
      </c>
      <c r="G15" s="15" t="s">
        <v>18</v>
      </c>
      <c r="H15" s="16" t="s">
        <v>23</v>
      </c>
      <c r="I15" s="3"/>
    </row>
    <row r="16" spans="1:11" s="1" customFormat="1" ht="32.25" customHeight="1" x14ac:dyDescent="0.25">
      <c r="A16" s="11">
        <v>5</v>
      </c>
      <c r="B16" s="11">
        <v>15800000</v>
      </c>
      <c r="C16" s="11" t="s">
        <v>26</v>
      </c>
      <c r="D16" s="14">
        <v>3000</v>
      </c>
      <c r="E16" s="11" t="s">
        <v>16</v>
      </c>
      <c r="F16" s="15" t="s">
        <v>17</v>
      </c>
      <c r="G16" s="15" t="s">
        <v>18</v>
      </c>
      <c r="H16" s="16" t="s">
        <v>19</v>
      </c>
      <c r="I16" s="3"/>
      <c r="J16" s="4"/>
    </row>
    <row r="17" spans="1:10" s="17" customFormat="1" ht="36" customHeight="1" x14ac:dyDescent="0.25">
      <c r="A17" s="11">
        <v>6</v>
      </c>
      <c r="B17" s="11">
        <v>15900000</v>
      </c>
      <c r="C17" s="11" t="s">
        <v>27</v>
      </c>
      <c r="D17" s="14">
        <v>5000</v>
      </c>
      <c r="E17" s="11" t="s">
        <v>16</v>
      </c>
      <c r="F17" s="15" t="s">
        <v>17</v>
      </c>
      <c r="G17" s="15" t="s">
        <v>18</v>
      </c>
      <c r="H17" s="16" t="s">
        <v>19</v>
      </c>
      <c r="I17" s="3"/>
    </row>
    <row r="18" spans="1:10" s="1" customFormat="1" ht="44.25" customHeight="1" x14ac:dyDescent="0.25">
      <c r="A18" s="11">
        <v>7</v>
      </c>
      <c r="B18" s="11">
        <v>16700000</v>
      </c>
      <c r="C18" s="11" t="s">
        <v>142</v>
      </c>
      <c r="D18" s="18">
        <f>1665000+300000</f>
        <v>1965000</v>
      </c>
      <c r="E18" s="11" t="s">
        <v>28</v>
      </c>
      <c r="F18" s="15" t="s">
        <v>17</v>
      </c>
      <c r="G18" s="15" t="s">
        <v>18</v>
      </c>
      <c r="H18" s="16"/>
      <c r="I18" s="3"/>
    </row>
    <row r="19" spans="1:10" s="1" customFormat="1" ht="33.75" customHeight="1" x14ac:dyDescent="0.25">
      <c r="A19" s="11">
        <v>8</v>
      </c>
      <c r="B19" s="11">
        <v>18300000</v>
      </c>
      <c r="C19" s="11" t="s">
        <v>29</v>
      </c>
      <c r="D19" s="14">
        <v>5000</v>
      </c>
      <c r="E19" s="11" t="s">
        <v>16</v>
      </c>
      <c r="F19" s="15" t="s">
        <v>17</v>
      </c>
      <c r="G19" s="15" t="s">
        <v>18</v>
      </c>
      <c r="H19" s="16"/>
      <c r="I19" s="56"/>
      <c r="J19" s="3"/>
    </row>
    <row r="20" spans="1:10" s="1" customFormat="1" ht="36" customHeight="1" x14ac:dyDescent="0.25">
      <c r="A20" s="11">
        <v>9</v>
      </c>
      <c r="B20" s="11">
        <v>18400000</v>
      </c>
      <c r="C20" s="11" t="s">
        <v>30</v>
      </c>
      <c r="D20" s="14">
        <f>200000+148000</f>
        <v>348000</v>
      </c>
      <c r="E20" s="11" t="s">
        <v>28</v>
      </c>
      <c r="F20" s="15" t="s">
        <v>17</v>
      </c>
      <c r="G20" s="15" t="s">
        <v>18</v>
      </c>
      <c r="H20" s="16"/>
      <c r="I20" s="56"/>
      <c r="J20" s="3"/>
    </row>
    <row r="21" spans="1:10" s="1" customFormat="1" ht="30.75" customHeight="1" x14ac:dyDescent="0.25">
      <c r="A21" s="11">
        <v>10</v>
      </c>
      <c r="B21" s="78">
        <v>18500000</v>
      </c>
      <c r="C21" s="78" t="s">
        <v>31</v>
      </c>
      <c r="D21" s="14">
        <v>7000</v>
      </c>
      <c r="E21" s="11" t="s">
        <v>16</v>
      </c>
      <c r="F21" s="15" t="s">
        <v>17</v>
      </c>
      <c r="G21" s="15" t="s">
        <v>18</v>
      </c>
      <c r="H21" s="16"/>
      <c r="I21" s="3"/>
    </row>
    <row r="22" spans="1:10" s="1" customFormat="1" ht="34.5" customHeight="1" x14ac:dyDescent="0.25">
      <c r="A22" s="11">
        <v>11</v>
      </c>
      <c r="B22" s="78"/>
      <c r="C22" s="78"/>
      <c r="D22" s="14">
        <v>30000</v>
      </c>
      <c r="E22" s="11" t="s">
        <v>16</v>
      </c>
      <c r="F22" s="15" t="s">
        <v>17</v>
      </c>
      <c r="G22" s="15" t="s">
        <v>18</v>
      </c>
      <c r="H22" s="16" t="s">
        <v>19</v>
      </c>
      <c r="I22" s="3"/>
    </row>
    <row r="23" spans="1:10" s="1" customFormat="1" ht="39" customHeight="1" x14ac:dyDescent="0.25">
      <c r="A23" s="11">
        <v>12</v>
      </c>
      <c r="B23" s="11">
        <v>22400000</v>
      </c>
      <c r="C23" s="11" t="s">
        <v>33</v>
      </c>
      <c r="D23" s="14">
        <f>18000</f>
        <v>18000</v>
      </c>
      <c r="E23" s="11" t="s">
        <v>28</v>
      </c>
      <c r="F23" s="15" t="s">
        <v>17</v>
      </c>
      <c r="G23" s="15" t="s">
        <v>18</v>
      </c>
      <c r="H23" s="16"/>
      <c r="I23" s="56"/>
    </row>
    <row r="24" spans="1:10" s="1" customFormat="1" ht="47.25" customHeight="1" x14ac:dyDescent="0.25">
      <c r="A24" s="11">
        <v>13</v>
      </c>
      <c r="B24" s="11">
        <v>22800000</v>
      </c>
      <c r="C24" s="11" t="s">
        <v>100</v>
      </c>
      <c r="D24" s="14">
        <f>4000+4940</f>
        <v>8940</v>
      </c>
      <c r="E24" s="11" t="s">
        <v>28</v>
      </c>
      <c r="F24" s="15" t="s">
        <v>17</v>
      </c>
      <c r="G24" s="15" t="s">
        <v>18</v>
      </c>
      <c r="H24" s="16"/>
      <c r="I24" s="56"/>
      <c r="J24" s="4"/>
    </row>
    <row r="25" spans="1:10" s="1" customFormat="1" ht="37.5" customHeight="1" x14ac:dyDescent="0.25">
      <c r="A25" s="11">
        <v>14</v>
      </c>
      <c r="B25" s="11">
        <v>24400000</v>
      </c>
      <c r="C25" s="11" t="s">
        <v>102</v>
      </c>
      <c r="D25" s="14">
        <f>158000+125000+16000</f>
        <v>299000</v>
      </c>
      <c r="E25" s="11" t="s">
        <v>28</v>
      </c>
      <c r="F25" s="15" t="s">
        <v>17</v>
      </c>
      <c r="G25" s="15" t="s">
        <v>18</v>
      </c>
      <c r="H25" s="16"/>
    </row>
    <row r="26" spans="1:10" s="1" customFormat="1" ht="33.75" customHeight="1" x14ac:dyDescent="0.25">
      <c r="A26" s="11">
        <v>15</v>
      </c>
      <c r="B26" s="78">
        <v>30100000</v>
      </c>
      <c r="C26" s="78" t="s">
        <v>34</v>
      </c>
      <c r="D26" s="19">
        <f>9000-4940</f>
        <v>4060</v>
      </c>
      <c r="E26" s="11" t="s">
        <v>28</v>
      </c>
      <c r="F26" s="15" t="s">
        <v>17</v>
      </c>
      <c r="G26" s="57" t="s">
        <v>143</v>
      </c>
      <c r="H26" s="58"/>
      <c r="I26" s="3"/>
      <c r="J26" s="4"/>
    </row>
    <row r="27" spans="1:10" s="1" customFormat="1" ht="35.25" customHeight="1" x14ac:dyDescent="0.25">
      <c r="A27" s="11">
        <v>16</v>
      </c>
      <c r="B27" s="78"/>
      <c r="C27" s="78"/>
      <c r="D27" s="19">
        <f>13000+15000</f>
        <v>28000</v>
      </c>
      <c r="E27" s="11" t="s">
        <v>22</v>
      </c>
      <c r="F27" s="15" t="s">
        <v>17</v>
      </c>
      <c r="G27" s="15" t="s">
        <v>18</v>
      </c>
      <c r="H27" s="16" t="s">
        <v>23</v>
      </c>
      <c r="I27" s="3"/>
      <c r="J27" s="4"/>
    </row>
    <row r="28" spans="1:10" s="1" customFormat="1" ht="35.25" customHeight="1" x14ac:dyDescent="0.25">
      <c r="A28" s="11">
        <v>17</v>
      </c>
      <c r="B28" s="79">
        <v>30200000</v>
      </c>
      <c r="C28" s="79" t="s">
        <v>35</v>
      </c>
      <c r="D28" s="20">
        <f>208000+8500</f>
        <v>216500</v>
      </c>
      <c r="E28" s="11" t="s">
        <v>22</v>
      </c>
      <c r="F28" s="15" t="s">
        <v>17</v>
      </c>
      <c r="G28" s="15" t="s">
        <v>18</v>
      </c>
      <c r="H28" s="16" t="s">
        <v>23</v>
      </c>
      <c r="I28" s="3"/>
      <c r="J28" s="4"/>
    </row>
    <row r="29" spans="1:10" s="1" customFormat="1" ht="35.25" customHeight="1" x14ac:dyDescent="0.25">
      <c r="A29" s="11">
        <v>18</v>
      </c>
      <c r="B29" s="81"/>
      <c r="C29" s="81"/>
      <c r="D29" s="20">
        <f>1449+8550</f>
        <v>9999</v>
      </c>
      <c r="E29" s="11" t="s">
        <v>16</v>
      </c>
      <c r="F29" s="15" t="s">
        <v>17</v>
      </c>
      <c r="G29" s="15" t="s">
        <v>18</v>
      </c>
      <c r="H29" s="16"/>
      <c r="I29" s="3"/>
      <c r="J29" s="4"/>
    </row>
    <row r="30" spans="1:10" s="1" customFormat="1" ht="34.5" customHeight="1" x14ac:dyDescent="0.25">
      <c r="A30" s="11">
        <v>19</v>
      </c>
      <c r="B30" s="11">
        <v>31100000</v>
      </c>
      <c r="C30" s="11" t="s">
        <v>36</v>
      </c>
      <c r="D30" s="14">
        <f>1000</f>
        <v>1000</v>
      </c>
      <c r="E30" s="11" t="s">
        <v>16</v>
      </c>
      <c r="F30" s="15" t="s">
        <v>17</v>
      </c>
      <c r="G30" s="15" t="s">
        <v>18</v>
      </c>
      <c r="H30" s="16"/>
      <c r="I30" s="56"/>
      <c r="J30" s="3"/>
    </row>
    <row r="31" spans="1:10" s="1" customFormat="1" ht="33" customHeight="1" x14ac:dyDescent="0.25">
      <c r="A31" s="11">
        <v>20</v>
      </c>
      <c r="B31" s="78">
        <v>31400000</v>
      </c>
      <c r="C31" s="78" t="s">
        <v>37</v>
      </c>
      <c r="D31" s="14">
        <f>1000+1000</f>
        <v>2000</v>
      </c>
      <c r="E31" s="11" t="s">
        <v>16</v>
      </c>
      <c r="F31" s="15" t="s">
        <v>17</v>
      </c>
      <c r="G31" s="15" t="s">
        <v>18</v>
      </c>
      <c r="H31" s="16"/>
      <c r="I31" s="56"/>
      <c r="J31" s="3"/>
    </row>
    <row r="32" spans="1:10" s="1" customFormat="1" ht="33.75" customHeight="1" x14ac:dyDescent="0.25">
      <c r="A32" s="11">
        <v>21</v>
      </c>
      <c r="B32" s="78"/>
      <c r="C32" s="78"/>
      <c r="D32" s="14">
        <f>15000+4505</f>
        <v>19505</v>
      </c>
      <c r="E32" s="11" t="s">
        <v>22</v>
      </c>
      <c r="F32" s="15" t="s">
        <v>17</v>
      </c>
      <c r="G32" s="15" t="s">
        <v>18</v>
      </c>
      <c r="H32" s="16" t="s">
        <v>23</v>
      </c>
      <c r="I32" s="56"/>
      <c r="J32" s="3"/>
    </row>
    <row r="33" spans="1:12" s="1" customFormat="1" ht="34.5" customHeight="1" x14ac:dyDescent="0.25">
      <c r="A33" s="11">
        <v>22</v>
      </c>
      <c r="B33" s="11">
        <v>31500000</v>
      </c>
      <c r="C33" s="11" t="s">
        <v>38</v>
      </c>
      <c r="D33" s="14">
        <f>16000-2000-1000</f>
        <v>13000</v>
      </c>
      <c r="E33" s="11" t="s">
        <v>28</v>
      </c>
      <c r="F33" s="15" t="s">
        <v>17</v>
      </c>
      <c r="G33" s="15" t="s">
        <v>18</v>
      </c>
      <c r="H33" s="21"/>
    </row>
    <row r="34" spans="1:12" s="1" customFormat="1" ht="39.75" customHeight="1" x14ac:dyDescent="0.25">
      <c r="A34" s="11">
        <v>23</v>
      </c>
      <c r="B34" s="11">
        <v>32200000</v>
      </c>
      <c r="C34" s="11" t="s">
        <v>39</v>
      </c>
      <c r="D34" s="14">
        <v>9000</v>
      </c>
      <c r="E34" s="11" t="s">
        <v>16</v>
      </c>
      <c r="F34" s="15" t="s">
        <v>17</v>
      </c>
      <c r="G34" s="15" t="s">
        <v>18</v>
      </c>
      <c r="H34" s="16"/>
      <c r="I34" s="56"/>
      <c r="J34" s="3"/>
    </row>
    <row r="35" spans="1:12" s="1" customFormat="1" ht="33.75" customHeight="1" x14ac:dyDescent="0.25">
      <c r="A35" s="11">
        <v>24</v>
      </c>
      <c r="B35" s="11">
        <v>32300000</v>
      </c>
      <c r="C35" s="11" t="s">
        <v>106</v>
      </c>
      <c r="D35" s="18">
        <v>9900</v>
      </c>
      <c r="E35" s="11" t="s">
        <v>16</v>
      </c>
      <c r="F35" s="15" t="s">
        <v>17</v>
      </c>
      <c r="G35" s="15" t="s">
        <v>18</v>
      </c>
      <c r="H35" s="21"/>
    </row>
    <row r="36" spans="1:12" s="1" customFormat="1" ht="33.75" customHeight="1" x14ac:dyDescent="0.25">
      <c r="A36" s="11">
        <v>25</v>
      </c>
      <c r="B36" s="49">
        <v>32400000</v>
      </c>
      <c r="C36" s="49" t="s">
        <v>40</v>
      </c>
      <c r="D36" s="14">
        <f>6000-2770</f>
        <v>3230</v>
      </c>
      <c r="E36" s="11" t="s">
        <v>16</v>
      </c>
      <c r="F36" s="15" t="s">
        <v>17</v>
      </c>
      <c r="G36" s="15" t="s">
        <v>18</v>
      </c>
      <c r="H36" s="16"/>
      <c r="I36" s="56"/>
      <c r="J36" s="3"/>
    </row>
    <row r="37" spans="1:12" s="1" customFormat="1" ht="43.5" customHeight="1" x14ac:dyDescent="0.25">
      <c r="A37" s="11">
        <v>26</v>
      </c>
      <c r="B37" s="11">
        <v>32500000</v>
      </c>
      <c r="C37" s="11" t="s">
        <v>41</v>
      </c>
      <c r="D37" s="14">
        <v>1000</v>
      </c>
      <c r="E37" s="11" t="s">
        <v>16</v>
      </c>
      <c r="F37" s="15" t="s">
        <v>17</v>
      </c>
      <c r="G37" s="15" t="s">
        <v>18</v>
      </c>
      <c r="H37" s="16"/>
      <c r="I37" s="56"/>
      <c r="J37" s="3"/>
    </row>
    <row r="38" spans="1:12" s="1" customFormat="1" ht="33.75" customHeight="1" x14ac:dyDescent="0.25">
      <c r="A38" s="11">
        <v>27</v>
      </c>
      <c r="B38" s="78">
        <v>34100000</v>
      </c>
      <c r="C38" s="78" t="s">
        <v>42</v>
      </c>
      <c r="D38" s="18">
        <v>750000</v>
      </c>
      <c r="E38" s="11" t="s">
        <v>22</v>
      </c>
      <c r="F38" s="15" t="s">
        <v>17</v>
      </c>
      <c r="G38" s="15" t="s">
        <v>18</v>
      </c>
      <c r="H38" s="16" t="s">
        <v>23</v>
      </c>
      <c r="I38" s="3"/>
    </row>
    <row r="39" spans="1:12" s="1" customFormat="1" ht="36.75" customHeight="1" x14ac:dyDescent="0.25">
      <c r="A39" s="11">
        <v>28</v>
      </c>
      <c r="B39" s="78"/>
      <c r="C39" s="78"/>
      <c r="D39" s="18">
        <f>500000-370000</f>
        <v>130000</v>
      </c>
      <c r="E39" s="11" t="s">
        <v>28</v>
      </c>
      <c r="F39" s="15" t="s">
        <v>17</v>
      </c>
      <c r="G39" s="15" t="s">
        <v>18</v>
      </c>
      <c r="H39" s="16"/>
      <c r="I39" s="3"/>
    </row>
    <row r="40" spans="1:12" s="1" customFormat="1" ht="38.25" customHeight="1" x14ac:dyDescent="0.25">
      <c r="A40" s="11">
        <v>29</v>
      </c>
      <c r="B40" s="11">
        <v>34300000</v>
      </c>
      <c r="C40" s="11" t="s">
        <v>43</v>
      </c>
      <c r="D40" s="14">
        <f>146000-100000</f>
        <v>46000</v>
      </c>
      <c r="E40" s="11" t="s">
        <v>22</v>
      </c>
      <c r="F40" s="15" t="s">
        <v>17</v>
      </c>
      <c r="G40" s="15" t="s">
        <v>18</v>
      </c>
      <c r="H40" s="16" t="s">
        <v>23</v>
      </c>
      <c r="I40" s="56"/>
      <c r="J40" s="3"/>
    </row>
    <row r="41" spans="1:12" s="1" customFormat="1" ht="36.75" customHeight="1" x14ac:dyDescent="0.25">
      <c r="A41" s="11">
        <v>30</v>
      </c>
      <c r="B41" s="11">
        <v>35100000</v>
      </c>
      <c r="C41" s="11" t="s">
        <v>44</v>
      </c>
      <c r="D41" s="18">
        <v>70000</v>
      </c>
      <c r="E41" s="11" t="s">
        <v>28</v>
      </c>
      <c r="F41" s="15" t="s">
        <v>17</v>
      </c>
      <c r="G41" s="15" t="s">
        <v>18</v>
      </c>
      <c r="H41" s="11"/>
      <c r="I41" s="22"/>
    </row>
    <row r="42" spans="1:12" s="1" customFormat="1" ht="41.25" customHeight="1" x14ac:dyDescent="0.25">
      <c r="A42" s="11">
        <v>31</v>
      </c>
      <c r="B42" s="11">
        <v>35300000</v>
      </c>
      <c r="C42" s="11" t="s">
        <v>45</v>
      </c>
      <c r="D42" s="14">
        <v>5000</v>
      </c>
      <c r="E42" s="11" t="s">
        <v>16</v>
      </c>
      <c r="F42" s="15" t="s">
        <v>17</v>
      </c>
      <c r="G42" s="15" t="s">
        <v>18</v>
      </c>
      <c r="H42" s="16"/>
      <c r="I42" s="56"/>
      <c r="J42" s="3"/>
    </row>
    <row r="43" spans="1:12" s="1" customFormat="1" ht="33.75" customHeight="1" x14ac:dyDescent="0.25">
      <c r="A43" s="11">
        <v>32</v>
      </c>
      <c r="B43" s="11">
        <v>38600000</v>
      </c>
      <c r="C43" s="11" t="s">
        <v>111</v>
      </c>
      <c r="D43" s="18">
        <v>114000</v>
      </c>
      <c r="E43" s="11" t="s">
        <v>28</v>
      </c>
      <c r="F43" s="15" t="s">
        <v>17</v>
      </c>
      <c r="G43" s="15" t="s">
        <v>18</v>
      </c>
      <c r="H43" s="59"/>
    </row>
    <row r="44" spans="1:12" s="1" customFormat="1" ht="45.75" customHeight="1" x14ac:dyDescent="0.25">
      <c r="A44" s="11">
        <v>33</v>
      </c>
      <c r="B44" s="79">
        <v>39100000</v>
      </c>
      <c r="C44" s="79" t="s">
        <v>46</v>
      </c>
      <c r="D44" s="14">
        <f>70000-34290</f>
        <v>35710</v>
      </c>
      <c r="E44" s="11" t="s">
        <v>22</v>
      </c>
      <c r="F44" s="15" t="s">
        <v>17</v>
      </c>
      <c r="G44" s="15" t="s">
        <v>18</v>
      </c>
      <c r="H44" s="16" t="s">
        <v>23</v>
      </c>
      <c r="I44" s="56"/>
      <c r="J44" s="4"/>
      <c r="L44" s="7"/>
    </row>
    <row r="45" spans="1:12" s="1" customFormat="1" ht="45.75" customHeight="1" x14ac:dyDescent="0.25">
      <c r="A45" s="11">
        <v>34</v>
      </c>
      <c r="B45" s="80"/>
      <c r="C45" s="80"/>
      <c r="D45" s="14">
        <v>1000</v>
      </c>
      <c r="E45" s="11" t="s">
        <v>16</v>
      </c>
      <c r="F45" s="15" t="s">
        <v>17</v>
      </c>
      <c r="G45" s="15" t="s">
        <v>18</v>
      </c>
      <c r="H45" s="16"/>
      <c r="I45" s="56"/>
      <c r="J45" s="4"/>
      <c r="L45" s="7"/>
    </row>
    <row r="46" spans="1:12" s="1" customFormat="1" ht="45.75" customHeight="1" x14ac:dyDescent="0.25">
      <c r="A46" s="11">
        <v>35</v>
      </c>
      <c r="B46" s="81"/>
      <c r="C46" s="81"/>
      <c r="D46" s="18">
        <v>3000</v>
      </c>
      <c r="E46" s="11" t="s">
        <v>16</v>
      </c>
      <c r="F46" s="15" t="s">
        <v>17</v>
      </c>
      <c r="G46" s="15" t="s">
        <v>18</v>
      </c>
      <c r="H46" s="16"/>
      <c r="I46" s="56"/>
      <c r="J46" s="4"/>
      <c r="L46" s="7"/>
    </row>
    <row r="47" spans="1:12" s="1" customFormat="1" ht="37.5" customHeight="1" x14ac:dyDescent="0.25">
      <c r="A47" s="11">
        <v>36</v>
      </c>
      <c r="B47" s="78">
        <v>39200000</v>
      </c>
      <c r="C47" s="78" t="s">
        <v>47</v>
      </c>
      <c r="D47" s="14">
        <v>9000</v>
      </c>
      <c r="E47" s="11" t="s">
        <v>16</v>
      </c>
      <c r="F47" s="15" t="s">
        <v>17</v>
      </c>
      <c r="G47" s="15" t="s">
        <v>18</v>
      </c>
      <c r="H47" s="11"/>
      <c r="I47" s="56"/>
      <c r="J47" s="3"/>
    </row>
    <row r="48" spans="1:12" s="1" customFormat="1" ht="39.75" customHeight="1" x14ac:dyDescent="0.25">
      <c r="A48" s="11">
        <v>37</v>
      </c>
      <c r="B48" s="78"/>
      <c r="C48" s="78"/>
      <c r="D48" s="14">
        <v>3000</v>
      </c>
      <c r="E48" s="11" t="s">
        <v>16</v>
      </c>
      <c r="F48" s="15" t="s">
        <v>17</v>
      </c>
      <c r="G48" s="15" t="s">
        <v>18</v>
      </c>
      <c r="H48" s="16" t="s">
        <v>19</v>
      </c>
      <c r="I48" s="56"/>
      <c r="J48" s="3"/>
    </row>
    <row r="49" spans="1:10" s="1" customFormat="1" ht="35.25" customHeight="1" x14ac:dyDescent="0.25">
      <c r="A49" s="11">
        <v>38</v>
      </c>
      <c r="B49" s="78">
        <v>42100000</v>
      </c>
      <c r="C49" s="78" t="s">
        <v>48</v>
      </c>
      <c r="D49" s="18">
        <f>4980+1040</f>
        <v>6020</v>
      </c>
      <c r="E49" s="11" t="s">
        <v>16</v>
      </c>
      <c r="F49" s="15" t="s">
        <v>17</v>
      </c>
      <c r="G49" s="15" t="s">
        <v>18</v>
      </c>
      <c r="H49" s="16"/>
    </row>
    <row r="50" spans="1:10" s="1" customFormat="1" ht="35.25" customHeight="1" x14ac:dyDescent="0.25">
      <c r="A50" s="11">
        <v>39</v>
      </c>
      <c r="B50" s="78"/>
      <c r="C50" s="78"/>
      <c r="D50" s="14">
        <v>500</v>
      </c>
      <c r="E50" s="11" t="s">
        <v>16</v>
      </c>
      <c r="F50" s="15" t="s">
        <v>17</v>
      </c>
      <c r="G50" s="15" t="s">
        <v>18</v>
      </c>
      <c r="H50" s="16"/>
    </row>
    <row r="51" spans="1:10" s="1" customFormat="1" ht="35.25" customHeight="1" x14ac:dyDescent="0.25">
      <c r="A51" s="11">
        <v>40</v>
      </c>
      <c r="B51" s="79">
        <v>42900000</v>
      </c>
      <c r="C51" s="79" t="s">
        <v>49</v>
      </c>
      <c r="D51" s="14">
        <v>500</v>
      </c>
      <c r="E51" s="11" t="s">
        <v>16</v>
      </c>
      <c r="F51" s="15" t="s">
        <v>17</v>
      </c>
      <c r="G51" s="15" t="s">
        <v>18</v>
      </c>
      <c r="H51" s="16"/>
      <c r="I51" s="3"/>
    </row>
    <row r="52" spans="1:10" s="1" customFormat="1" ht="35.25" customHeight="1" x14ac:dyDescent="0.25">
      <c r="A52" s="11">
        <v>41</v>
      </c>
      <c r="B52" s="81"/>
      <c r="C52" s="81"/>
      <c r="D52" s="18">
        <v>4700</v>
      </c>
      <c r="E52" s="11" t="s">
        <v>16</v>
      </c>
      <c r="F52" s="15" t="s">
        <v>17</v>
      </c>
      <c r="G52" s="15" t="s">
        <v>18</v>
      </c>
      <c r="H52" s="16"/>
      <c r="I52" s="3"/>
    </row>
    <row r="53" spans="1:10" s="1" customFormat="1" ht="45" customHeight="1" x14ac:dyDescent="0.25">
      <c r="A53" s="11">
        <v>42</v>
      </c>
      <c r="B53" s="11">
        <v>43200000</v>
      </c>
      <c r="C53" s="11" t="s">
        <v>50</v>
      </c>
      <c r="D53" s="18">
        <f>2000000-1065000</f>
        <v>935000</v>
      </c>
      <c r="E53" s="11" t="s">
        <v>28</v>
      </c>
      <c r="F53" s="15" t="s">
        <v>17</v>
      </c>
      <c r="G53" s="15" t="s">
        <v>18</v>
      </c>
      <c r="H53" s="16"/>
      <c r="I53" s="3"/>
    </row>
    <row r="54" spans="1:10" s="1" customFormat="1" ht="33.75" customHeight="1" x14ac:dyDescent="0.25">
      <c r="A54" s="11">
        <v>43</v>
      </c>
      <c r="B54" s="11">
        <v>43800000</v>
      </c>
      <c r="C54" s="11" t="s">
        <v>116</v>
      </c>
      <c r="D54" s="18">
        <v>300000</v>
      </c>
      <c r="E54" s="11" t="s">
        <v>28</v>
      </c>
      <c r="F54" s="15" t="s">
        <v>17</v>
      </c>
      <c r="G54" s="15" t="s">
        <v>18</v>
      </c>
      <c r="H54" s="16"/>
      <c r="I54" s="3"/>
    </row>
    <row r="55" spans="1:10" s="1" customFormat="1" ht="36.75" customHeight="1" x14ac:dyDescent="0.25">
      <c r="A55" s="11">
        <v>44</v>
      </c>
      <c r="B55" s="11">
        <v>44100000</v>
      </c>
      <c r="C55" s="11" t="s">
        <v>117</v>
      </c>
      <c r="D55" s="14">
        <v>2500</v>
      </c>
      <c r="E55" s="11" t="s">
        <v>16</v>
      </c>
      <c r="F55" s="15" t="s">
        <v>17</v>
      </c>
      <c r="G55" s="15" t="s">
        <v>18</v>
      </c>
      <c r="H55" s="16"/>
    </row>
    <row r="56" spans="1:10" s="1" customFormat="1" ht="43.5" customHeight="1" x14ac:dyDescent="0.25">
      <c r="A56" s="11">
        <v>45</v>
      </c>
      <c r="B56" s="11">
        <v>44200000</v>
      </c>
      <c r="C56" s="11" t="s">
        <v>118</v>
      </c>
      <c r="D56" s="18">
        <f>50000-7540</f>
        <v>42460</v>
      </c>
      <c r="E56" s="11" t="s">
        <v>28</v>
      </c>
      <c r="F56" s="15" t="s">
        <v>17</v>
      </c>
      <c r="G56" s="15" t="s">
        <v>18</v>
      </c>
      <c r="H56" s="16"/>
    </row>
    <row r="57" spans="1:10" s="1" customFormat="1" ht="44.25" customHeight="1" x14ac:dyDescent="0.25">
      <c r="A57" s="11">
        <v>46</v>
      </c>
      <c r="B57" s="79">
        <v>44400000</v>
      </c>
      <c r="C57" s="79" t="s">
        <v>51</v>
      </c>
      <c r="D57" s="14">
        <f>9000-1650</f>
        <v>7350</v>
      </c>
      <c r="E57" s="11" t="s">
        <v>16</v>
      </c>
      <c r="F57" s="15" t="s">
        <v>17</v>
      </c>
      <c r="G57" s="15" t="s">
        <v>18</v>
      </c>
      <c r="H57" s="16"/>
      <c r="I57" s="3"/>
      <c r="J57" s="3"/>
    </row>
    <row r="58" spans="1:10" s="1" customFormat="1" ht="44.25" customHeight="1" x14ac:dyDescent="0.25">
      <c r="A58" s="11">
        <v>47</v>
      </c>
      <c r="B58" s="81"/>
      <c r="C58" s="81"/>
      <c r="D58" s="18">
        <v>2600</v>
      </c>
      <c r="E58" s="11" t="s">
        <v>16</v>
      </c>
      <c r="F58" s="15" t="s">
        <v>17</v>
      </c>
      <c r="G58" s="15" t="s">
        <v>18</v>
      </c>
      <c r="H58" s="16"/>
      <c r="I58" s="3"/>
      <c r="J58" s="3"/>
    </row>
    <row r="59" spans="1:10" s="1" customFormat="1" ht="35.25" customHeight="1" x14ac:dyDescent="0.25">
      <c r="A59" s="11">
        <v>48</v>
      </c>
      <c r="B59" s="11">
        <v>44800000</v>
      </c>
      <c r="C59" s="11" t="s">
        <v>120</v>
      </c>
      <c r="D59" s="14">
        <f>9000+550</f>
        <v>9550</v>
      </c>
      <c r="E59" s="11" t="s">
        <v>16</v>
      </c>
      <c r="F59" s="15" t="s">
        <v>17</v>
      </c>
      <c r="G59" s="15" t="s">
        <v>18</v>
      </c>
      <c r="H59" s="16"/>
      <c r="I59" s="56"/>
      <c r="J59" s="4"/>
    </row>
    <row r="60" spans="1:10" s="1" customFormat="1" ht="78.75" customHeight="1" x14ac:dyDescent="0.25">
      <c r="A60" s="11">
        <v>49</v>
      </c>
      <c r="B60" s="11">
        <v>45200000</v>
      </c>
      <c r="C60" s="11" t="s">
        <v>52</v>
      </c>
      <c r="D60" s="18">
        <f>4663700-38900</f>
        <v>4624800</v>
      </c>
      <c r="E60" s="11" t="s">
        <v>28</v>
      </c>
      <c r="F60" s="15" t="s">
        <v>17</v>
      </c>
      <c r="G60" s="15" t="s">
        <v>18</v>
      </c>
      <c r="H60" s="16"/>
      <c r="I60" s="23"/>
      <c r="J60" s="3"/>
    </row>
    <row r="61" spans="1:10" s="1" customFormat="1" ht="29.25" customHeight="1" x14ac:dyDescent="0.25">
      <c r="A61" s="11">
        <v>50</v>
      </c>
      <c r="B61" s="79">
        <v>45300000</v>
      </c>
      <c r="C61" s="79" t="s">
        <v>53</v>
      </c>
      <c r="D61" s="14">
        <f>5000-5000</f>
        <v>0</v>
      </c>
      <c r="E61" s="11" t="s">
        <v>16</v>
      </c>
      <c r="F61" s="15" t="s">
        <v>17</v>
      </c>
      <c r="G61" s="15" t="s">
        <v>18</v>
      </c>
      <c r="H61" s="16"/>
      <c r="I61" s="3"/>
      <c r="J61" s="3"/>
    </row>
    <row r="62" spans="1:10" s="1" customFormat="1" ht="33.75" customHeight="1" x14ac:dyDescent="0.25">
      <c r="A62" s="11">
        <v>51</v>
      </c>
      <c r="B62" s="81"/>
      <c r="C62" s="81"/>
      <c r="D62" s="18">
        <v>20000</v>
      </c>
      <c r="E62" s="11" t="s">
        <v>28</v>
      </c>
      <c r="F62" s="15" t="s">
        <v>17</v>
      </c>
      <c r="G62" s="15" t="s">
        <v>18</v>
      </c>
      <c r="H62" s="16"/>
      <c r="I62" s="3"/>
      <c r="J62" s="3"/>
    </row>
    <row r="63" spans="1:10" s="17" customFormat="1" ht="38.25" customHeight="1" x14ac:dyDescent="0.25">
      <c r="A63" s="11">
        <v>52</v>
      </c>
      <c r="B63" s="11">
        <v>45400000</v>
      </c>
      <c r="C63" s="11" t="s">
        <v>54</v>
      </c>
      <c r="D63" s="18">
        <f>769671-1100</f>
        <v>768571</v>
      </c>
      <c r="E63" s="11" t="s">
        <v>28</v>
      </c>
      <c r="F63" s="15" t="s">
        <v>17</v>
      </c>
      <c r="G63" s="15" t="s">
        <v>18</v>
      </c>
      <c r="H63" s="11"/>
      <c r="I63" s="3"/>
    </row>
    <row r="64" spans="1:10" s="1" customFormat="1" ht="34.5" customHeight="1" x14ac:dyDescent="0.25">
      <c r="A64" s="11">
        <v>53</v>
      </c>
      <c r="B64" s="11">
        <v>48200000</v>
      </c>
      <c r="C64" s="11" t="s">
        <v>55</v>
      </c>
      <c r="D64" s="14">
        <v>2000</v>
      </c>
      <c r="E64" s="11" t="s">
        <v>16</v>
      </c>
      <c r="F64" s="15" t="s">
        <v>17</v>
      </c>
      <c r="G64" s="15" t="s">
        <v>18</v>
      </c>
      <c r="H64" s="16"/>
      <c r="I64" s="3"/>
      <c r="J64" s="4"/>
    </row>
    <row r="65" spans="1:10" s="1" customFormat="1" ht="32.25" customHeight="1" x14ac:dyDescent="0.25">
      <c r="A65" s="11">
        <v>54</v>
      </c>
      <c r="B65" s="79">
        <v>48600000</v>
      </c>
      <c r="C65" s="79" t="s">
        <v>56</v>
      </c>
      <c r="D65" s="14">
        <f>5000-500</f>
        <v>4500</v>
      </c>
      <c r="E65" s="11" t="s">
        <v>16</v>
      </c>
      <c r="F65" s="15" t="s">
        <v>17</v>
      </c>
      <c r="G65" s="15" t="s">
        <v>18</v>
      </c>
      <c r="H65" s="16" t="s">
        <v>57</v>
      </c>
      <c r="I65" s="3"/>
      <c r="J65" s="4"/>
    </row>
    <row r="66" spans="1:10" s="1" customFormat="1" ht="36.75" customHeight="1" x14ac:dyDescent="0.25">
      <c r="A66" s="11">
        <v>55</v>
      </c>
      <c r="B66" s="81"/>
      <c r="C66" s="81"/>
      <c r="D66" s="14">
        <v>900</v>
      </c>
      <c r="E66" s="11" t="s">
        <v>16</v>
      </c>
      <c r="F66" s="15" t="s">
        <v>17</v>
      </c>
      <c r="G66" s="15" t="s">
        <v>18</v>
      </c>
      <c r="H66" s="16"/>
      <c r="I66" s="3"/>
      <c r="J66" s="4"/>
    </row>
    <row r="67" spans="1:10" s="1" customFormat="1" ht="37.5" customHeight="1" x14ac:dyDescent="0.25">
      <c r="A67" s="11">
        <v>56</v>
      </c>
      <c r="B67" s="78">
        <v>50100000</v>
      </c>
      <c r="C67" s="78" t="s">
        <v>58</v>
      </c>
      <c r="D67" s="14">
        <f>650000+2000</f>
        <v>652000</v>
      </c>
      <c r="E67" s="11" t="s">
        <v>28</v>
      </c>
      <c r="F67" s="15" t="s">
        <v>17</v>
      </c>
      <c r="G67" s="15" t="s">
        <v>18</v>
      </c>
      <c r="H67" s="60"/>
      <c r="I67" s="56"/>
      <c r="J67" s="56"/>
    </row>
    <row r="68" spans="1:10" s="1" customFormat="1" ht="43.5" customHeight="1" x14ac:dyDescent="0.25">
      <c r="A68" s="11">
        <v>57</v>
      </c>
      <c r="B68" s="78"/>
      <c r="C68" s="78"/>
      <c r="D68" s="14">
        <f>190000+40000</f>
        <v>230000</v>
      </c>
      <c r="E68" s="11" t="s">
        <v>16</v>
      </c>
      <c r="F68" s="15" t="s">
        <v>17</v>
      </c>
      <c r="G68" s="15" t="s">
        <v>18</v>
      </c>
      <c r="H68" s="16" t="s">
        <v>59</v>
      </c>
      <c r="I68" s="56"/>
      <c r="J68" s="56"/>
    </row>
    <row r="69" spans="1:10" s="1" customFormat="1" ht="38.25" customHeight="1" x14ac:dyDescent="0.25">
      <c r="A69" s="11">
        <v>58</v>
      </c>
      <c r="B69" s="78"/>
      <c r="C69" s="78"/>
      <c r="D69" s="14">
        <f>151663+1100</f>
        <v>152763</v>
      </c>
      <c r="E69" s="11" t="s">
        <v>22</v>
      </c>
      <c r="F69" s="15" t="s">
        <v>17</v>
      </c>
      <c r="G69" s="15" t="s">
        <v>18</v>
      </c>
      <c r="H69" s="16" t="s">
        <v>23</v>
      </c>
      <c r="I69" s="25"/>
    </row>
    <row r="70" spans="1:10" s="1" customFormat="1" ht="36" customHeight="1" x14ac:dyDescent="0.25">
      <c r="A70" s="11">
        <v>59</v>
      </c>
      <c r="B70" s="78"/>
      <c r="C70" s="78"/>
      <c r="D70" s="14">
        <v>40000</v>
      </c>
      <c r="E70" s="11" t="s">
        <v>28</v>
      </c>
      <c r="F70" s="15" t="s">
        <v>17</v>
      </c>
      <c r="G70" s="15" t="s">
        <v>18</v>
      </c>
      <c r="H70" s="16" t="s">
        <v>144</v>
      </c>
      <c r="I70" s="56"/>
      <c r="J70" s="56"/>
    </row>
    <row r="71" spans="1:10" s="1" customFormat="1" ht="35.25" customHeight="1" x14ac:dyDescent="0.25">
      <c r="A71" s="11">
        <v>60</v>
      </c>
      <c r="B71" s="78"/>
      <c r="C71" s="78"/>
      <c r="D71" s="18">
        <f>10000-8550</f>
        <v>1450</v>
      </c>
      <c r="E71" s="11" t="s">
        <v>28</v>
      </c>
      <c r="F71" s="15" t="s">
        <v>17</v>
      </c>
      <c r="G71" s="15" t="s">
        <v>18</v>
      </c>
      <c r="H71" s="16"/>
      <c r="I71" s="56"/>
      <c r="J71" s="56"/>
    </row>
    <row r="72" spans="1:10" s="1" customFormat="1" ht="56.25" customHeight="1" x14ac:dyDescent="0.25">
      <c r="A72" s="11">
        <v>61</v>
      </c>
      <c r="B72" s="11">
        <v>50300000</v>
      </c>
      <c r="C72" s="11" t="s">
        <v>60</v>
      </c>
      <c r="D72" s="14">
        <f>5000+2000</f>
        <v>7000</v>
      </c>
      <c r="E72" s="11" t="s">
        <v>28</v>
      </c>
      <c r="F72" s="15" t="s">
        <v>17</v>
      </c>
      <c r="G72" s="15" t="s">
        <v>18</v>
      </c>
      <c r="H72" s="16"/>
      <c r="I72" s="3"/>
      <c r="J72" s="4"/>
    </row>
    <row r="73" spans="1:10" s="1" customFormat="1" ht="49.5" customHeight="1" x14ac:dyDescent="0.25">
      <c r="A73" s="11">
        <v>62</v>
      </c>
      <c r="B73" s="11">
        <v>50500000</v>
      </c>
      <c r="C73" s="11" t="s">
        <v>122</v>
      </c>
      <c r="D73" s="14">
        <v>2000</v>
      </c>
      <c r="E73" s="11" t="s">
        <v>16</v>
      </c>
      <c r="F73" s="15" t="s">
        <v>17</v>
      </c>
      <c r="G73" s="15" t="s">
        <v>18</v>
      </c>
      <c r="H73" s="16"/>
      <c r="I73" s="4"/>
    </row>
    <row r="74" spans="1:10" s="1" customFormat="1" ht="39" customHeight="1" x14ac:dyDescent="0.25">
      <c r="A74" s="11">
        <v>63</v>
      </c>
      <c r="B74" s="11">
        <v>50700000</v>
      </c>
      <c r="C74" s="11" t="s">
        <v>61</v>
      </c>
      <c r="D74" s="14">
        <f>26000-7500</f>
        <v>18500</v>
      </c>
      <c r="E74" s="11" t="s">
        <v>28</v>
      </c>
      <c r="F74" s="15" t="s">
        <v>17</v>
      </c>
      <c r="G74" s="15" t="s">
        <v>18</v>
      </c>
      <c r="H74" s="16"/>
      <c r="I74" s="3"/>
      <c r="J74" s="4"/>
    </row>
    <row r="75" spans="1:10" s="51" customFormat="1" ht="30.75" customHeight="1" x14ac:dyDescent="0.25">
      <c r="A75" s="11">
        <v>64</v>
      </c>
      <c r="B75" s="78">
        <v>55300000</v>
      </c>
      <c r="C75" s="78" t="s">
        <v>62</v>
      </c>
      <c r="D75" s="14">
        <v>11000</v>
      </c>
      <c r="E75" s="11" t="s">
        <v>16</v>
      </c>
      <c r="F75" s="15" t="s">
        <v>17</v>
      </c>
      <c r="G75" s="15" t="s">
        <v>18</v>
      </c>
      <c r="H75" s="16" t="s">
        <v>19</v>
      </c>
    </row>
    <row r="76" spans="1:10" s="51" customFormat="1" ht="36.75" customHeight="1" x14ac:dyDescent="0.25">
      <c r="A76" s="11">
        <v>65</v>
      </c>
      <c r="B76" s="78"/>
      <c r="C76" s="78"/>
      <c r="D76" s="14">
        <v>9000</v>
      </c>
      <c r="E76" s="11" t="s">
        <v>16</v>
      </c>
      <c r="F76" s="15" t="s">
        <v>17</v>
      </c>
      <c r="G76" s="15" t="s">
        <v>18</v>
      </c>
      <c r="H76" s="16"/>
    </row>
    <row r="77" spans="1:10" s="1" customFormat="1" ht="36" customHeight="1" x14ac:dyDescent="0.25">
      <c r="A77" s="11">
        <v>66</v>
      </c>
      <c r="B77" s="11">
        <v>63100000</v>
      </c>
      <c r="C77" s="11" t="s">
        <v>63</v>
      </c>
      <c r="D77" s="14">
        <f>20000-5000</f>
        <v>15000</v>
      </c>
      <c r="E77" s="11" t="s">
        <v>28</v>
      </c>
      <c r="F77" s="15" t="s">
        <v>17</v>
      </c>
      <c r="G77" s="15" t="s">
        <v>18</v>
      </c>
      <c r="H77" s="16"/>
      <c r="I77" s="56"/>
      <c r="J77" s="4"/>
    </row>
    <row r="78" spans="1:10" s="51" customFormat="1" ht="36" customHeight="1" x14ac:dyDescent="0.25">
      <c r="A78" s="11">
        <v>67</v>
      </c>
      <c r="B78" s="11">
        <v>63700000</v>
      </c>
      <c r="C78" s="11" t="s">
        <v>64</v>
      </c>
      <c r="D78" s="14">
        <v>91000</v>
      </c>
      <c r="E78" s="11" t="s">
        <v>28</v>
      </c>
      <c r="F78" s="15" t="s">
        <v>17</v>
      </c>
      <c r="G78" s="15" t="s">
        <v>18</v>
      </c>
      <c r="H78" s="60"/>
      <c r="I78" s="3"/>
    </row>
    <row r="79" spans="1:10" s="51" customFormat="1" ht="33.75" customHeight="1" x14ac:dyDescent="0.25">
      <c r="A79" s="11">
        <v>68</v>
      </c>
      <c r="B79" s="11">
        <v>64100000</v>
      </c>
      <c r="C79" s="11" t="s">
        <v>65</v>
      </c>
      <c r="D79" s="14">
        <f>26000+1000</f>
        <v>27000</v>
      </c>
      <c r="E79" s="11" t="s">
        <v>28</v>
      </c>
      <c r="F79" s="15" t="s">
        <v>17</v>
      </c>
      <c r="G79" s="15" t="s">
        <v>18</v>
      </c>
      <c r="H79" s="16"/>
      <c r="I79" s="56"/>
    </row>
    <row r="80" spans="1:10" s="1" customFormat="1" ht="30" customHeight="1" x14ac:dyDescent="0.25">
      <c r="A80" s="11">
        <v>69</v>
      </c>
      <c r="B80" s="78">
        <v>64200000</v>
      </c>
      <c r="C80" s="78" t="s">
        <v>66</v>
      </c>
      <c r="D80" s="14">
        <v>50000</v>
      </c>
      <c r="E80" s="11" t="s">
        <v>22</v>
      </c>
      <c r="F80" s="15" t="s">
        <v>17</v>
      </c>
      <c r="G80" s="15" t="s">
        <v>18</v>
      </c>
      <c r="H80" s="16" t="s">
        <v>23</v>
      </c>
      <c r="I80" s="3"/>
      <c r="J80" s="3"/>
    </row>
    <row r="81" spans="1:12" s="1" customFormat="1" ht="29.25" customHeight="1" x14ac:dyDescent="0.25">
      <c r="A81" s="11">
        <v>70</v>
      </c>
      <c r="B81" s="78"/>
      <c r="C81" s="78"/>
      <c r="D81" s="14">
        <v>1000</v>
      </c>
      <c r="E81" s="11" t="s">
        <v>16</v>
      </c>
      <c r="F81" s="15" t="s">
        <v>17</v>
      </c>
      <c r="G81" s="15" t="s">
        <v>18</v>
      </c>
      <c r="H81" s="16" t="s">
        <v>67</v>
      </c>
      <c r="I81" s="3"/>
      <c r="J81" s="3"/>
    </row>
    <row r="82" spans="1:12" s="1" customFormat="1" ht="31.5" customHeight="1" x14ac:dyDescent="0.25">
      <c r="A82" s="11">
        <v>71</v>
      </c>
      <c r="B82" s="78"/>
      <c r="C82" s="78"/>
      <c r="D82" s="14">
        <v>2000</v>
      </c>
      <c r="E82" s="11" t="s">
        <v>16</v>
      </c>
      <c r="F82" s="15" t="s">
        <v>17</v>
      </c>
      <c r="G82" s="15" t="s">
        <v>18</v>
      </c>
      <c r="H82" s="16"/>
      <c r="I82" s="3"/>
      <c r="J82" s="3"/>
    </row>
    <row r="83" spans="1:12" s="1" customFormat="1" ht="33" customHeight="1" x14ac:dyDescent="0.25">
      <c r="A83" s="11">
        <v>72</v>
      </c>
      <c r="B83" s="78"/>
      <c r="C83" s="78"/>
      <c r="D83" s="14">
        <v>25000</v>
      </c>
      <c r="E83" s="11" t="s">
        <v>16</v>
      </c>
      <c r="F83" s="15" t="s">
        <v>17</v>
      </c>
      <c r="G83" s="15" t="s">
        <v>18</v>
      </c>
      <c r="H83" s="16" t="s">
        <v>68</v>
      </c>
      <c r="I83" s="3"/>
    </row>
    <row r="84" spans="1:12" s="1" customFormat="1" ht="36" customHeight="1" x14ac:dyDescent="0.25">
      <c r="A84" s="11">
        <v>73</v>
      </c>
      <c r="B84" s="78">
        <v>66500000</v>
      </c>
      <c r="C84" s="78" t="s">
        <v>69</v>
      </c>
      <c r="D84" s="61">
        <f>75000-41000</f>
        <v>34000</v>
      </c>
      <c r="E84" s="11" t="s">
        <v>22</v>
      </c>
      <c r="F84" s="15" t="s">
        <v>17</v>
      </c>
      <c r="G84" s="15" t="s">
        <v>18</v>
      </c>
      <c r="H84" s="16" t="s">
        <v>23</v>
      </c>
      <c r="I84" s="56"/>
      <c r="J84" s="4"/>
    </row>
    <row r="85" spans="1:12" s="1" customFormat="1" ht="36.75" customHeight="1" x14ac:dyDescent="0.25">
      <c r="A85" s="11">
        <v>74</v>
      </c>
      <c r="B85" s="78"/>
      <c r="C85" s="78"/>
      <c r="D85" s="61">
        <f>125000+41000</f>
        <v>166000</v>
      </c>
      <c r="E85" s="11" t="s">
        <v>28</v>
      </c>
      <c r="F85" s="15" t="s">
        <v>17</v>
      </c>
      <c r="G85" s="15" t="s">
        <v>18</v>
      </c>
      <c r="H85" s="16" t="s">
        <v>70</v>
      </c>
      <c r="I85" s="56"/>
      <c r="J85" s="4"/>
    </row>
    <row r="86" spans="1:12" s="1" customFormat="1" ht="33.75" customHeight="1" x14ac:dyDescent="0.25">
      <c r="A86" s="11">
        <v>75</v>
      </c>
      <c r="B86" s="11">
        <v>71200000</v>
      </c>
      <c r="C86" s="11" t="s">
        <v>71</v>
      </c>
      <c r="D86" s="18">
        <v>9000</v>
      </c>
      <c r="E86" s="11" t="s">
        <v>16</v>
      </c>
      <c r="F86" s="15" t="s">
        <v>17</v>
      </c>
      <c r="G86" s="15" t="s">
        <v>18</v>
      </c>
      <c r="H86" s="21"/>
    </row>
    <row r="87" spans="1:12" s="1" customFormat="1" ht="38.25" customHeight="1" x14ac:dyDescent="0.25">
      <c r="A87" s="11">
        <v>76</v>
      </c>
      <c r="B87" s="79">
        <v>72200000</v>
      </c>
      <c r="C87" s="79" t="s">
        <v>72</v>
      </c>
      <c r="D87" s="14">
        <f>418161-2000</f>
        <v>416161</v>
      </c>
      <c r="E87" s="11" t="s">
        <v>16</v>
      </c>
      <c r="F87" s="15" t="s">
        <v>17</v>
      </c>
      <c r="G87" s="15" t="s">
        <v>18</v>
      </c>
      <c r="H87" s="16" t="s">
        <v>57</v>
      </c>
      <c r="I87" s="3"/>
      <c r="J87" s="3"/>
    </row>
    <row r="88" spans="1:12" s="1" customFormat="1" ht="26.25" customHeight="1" x14ac:dyDescent="0.25">
      <c r="A88" s="11">
        <v>77</v>
      </c>
      <c r="B88" s="80"/>
      <c r="C88" s="80"/>
      <c r="D88" s="14">
        <f>8000-3000</f>
        <v>5000</v>
      </c>
      <c r="E88" s="11" t="s">
        <v>16</v>
      </c>
      <c r="F88" s="15" t="s">
        <v>17</v>
      </c>
      <c r="G88" s="15" t="s">
        <v>18</v>
      </c>
      <c r="H88" s="16" t="s">
        <v>73</v>
      </c>
      <c r="I88" s="3"/>
      <c r="J88" s="3"/>
    </row>
    <row r="89" spans="1:12" s="1" customFormat="1" ht="31.5" customHeight="1" x14ac:dyDescent="0.25">
      <c r="A89" s="11">
        <v>78</v>
      </c>
      <c r="B89" s="11">
        <v>72400000</v>
      </c>
      <c r="C89" s="11" t="s">
        <v>74</v>
      </c>
      <c r="D89" s="14">
        <f>300000+4770</f>
        <v>304770</v>
      </c>
      <c r="E89" s="11" t="s">
        <v>75</v>
      </c>
      <c r="F89" s="15" t="s">
        <v>17</v>
      </c>
      <c r="G89" s="15" t="s">
        <v>18</v>
      </c>
      <c r="H89" s="16" t="s">
        <v>73</v>
      </c>
      <c r="I89" s="3"/>
      <c r="J89" s="3"/>
    </row>
    <row r="90" spans="1:12" s="1" customFormat="1" ht="31.5" customHeight="1" x14ac:dyDescent="0.25">
      <c r="A90" s="11">
        <v>79</v>
      </c>
      <c r="B90" s="11">
        <v>75100000</v>
      </c>
      <c r="C90" s="11" t="s">
        <v>76</v>
      </c>
      <c r="D90" s="14">
        <f>14000-6000</f>
        <v>8000</v>
      </c>
      <c r="E90" s="11" t="s">
        <v>16</v>
      </c>
      <c r="F90" s="15" t="s">
        <v>17</v>
      </c>
      <c r="G90" s="15" t="s">
        <v>18</v>
      </c>
      <c r="H90" s="16" t="s">
        <v>57</v>
      </c>
      <c r="I90" s="3"/>
      <c r="J90" s="4"/>
    </row>
    <row r="91" spans="1:12" s="1" customFormat="1" ht="32.25" customHeight="1" x14ac:dyDescent="0.25">
      <c r="A91" s="11">
        <v>80</v>
      </c>
      <c r="B91" s="11">
        <v>77100000</v>
      </c>
      <c r="C91" s="11" t="s">
        <v>77</v>
      </c>
      <c r="D91" s="14">
        <v>5000</v>
      </c>
      <c r="E91" s="11" t="s">
        <v>16</v>
      </c>
      <c r="F91" s="15" t="s">
        <v>17</v>
      </c>
      <c r="G91" s="15" t="s">
        <v>18</v>
      </c>
      <c r="H91" s="16"/>
      <c r="I91" s="56"/>
      <c r="J91" s="4"/>
    </row>
    <row r="92" spans="1:12" s="1" customFormat="1" ht="33" customHeight="1" x14ac:dyDescent="0.25">
      <c r="A92" s="11">
        <v>81</v>
      </c>
      <c r="B92" s="11">
        <v>77200000</v>
      </c>
      <c r="C92" s="11" t="s">
        <v>78</v>
      </c>
      <c r="D92" s="14">
        <f>550000-16000</f>
        <v>534000</v>
      </c>
      <c r="E92" s="11" t="s">
        <v>28</v>
      </c>
      <c r="F92" s="15" t="s">
        <v>17</v>
      </c>
      <c r="G92" s="15" t="s">
        <v>18</v>
      </c>
      <c r="H92" s="16"/>
      <c r="I92" s="3"/>
      <c r="J92" s="4"/>
    </row>
    <row r="93" spans="1:12" s="1" customFormat="1" ht="36" customHeight="1" x14ac:dyDescent="0.25">
      <c r="A93" s="11">
        <v>82</v>
      </c>
      <c r="B93" s="11">
        <v>79700000</v>
      </c>
      <c r="C93" s="11" t="s">
        <v>80</v>
      </c>
      <c r="D93" s="14">
        <f>200000+18408</f>
        <v>218408</v>
      </c>
      <c r="E93" s="11" t="s">
        <v>16</v>
      </c>
      <c r="F93" s="15" t="s">
        <v>17</v>
      </c>
      <c r="G93" s="15" t="s">
        <v>18</v>
      </c>
      <c r="H93" s="16" t="s">
        <v>67</v>
      </c>
      <c r="I93" s="62"/>
      <c r="J93" s="4"/>
    </row>
    <row r="94" spans="1:12" s="1" customFormat="1" ht="35.25" customHeight="1" x14ac:dyDescent="0.25">
      <c r="A94" s="11">
        <v>83</v>
      </c>
      <c r="B94" s="11">
        <v>79900000</v>
      </c>
      <c r="C94" s="11" t="s">
        <v>81</v>
      </c>
      <c r="D94" s="14">
        <f>4000-110</f>
        <v>3890</v>
      </c>
      <c r="E94" s="11" t="s">
        <v>16</v>
      </c>
      <c r="F94" s="15" t="s">
        <v>17</v>
      </c>
      <c r="G94" s="15" t="s">
        <v>18</v>
      </c>
      <c r="H94" s="16"/>
      <c r="I94" s="56"/>
      <c r="J94" s="4"/>
    </row>
    <row r="95" spans="1:12" s="1" customFormat="1" ht="33" customHeight="1" x14ac:dyDescent="0.25">
      <c r="A95" s="11">
        <v>84</v>
      </c>
      <c r="B95" s="11">
        <v>80500000</v>
      </c>
      <c r="C95" s="11" t="s">
        <v>127</v>
      </c>
      <c r="D95" s="14">
        <f>5000-3000</f>
        <v>2000</v>
      </c>
      <c r="E95" s="11" t="s">
        <v>16</v>
      </c>
      <c r="F95" s="15" t="s">
        <v>17</v>
      </c>
      <c r="G95" s="15" t="s">
        <v>18</v>
      </c>
      <c r="H95" s="16"/>
    </row>
    <row r="96" spans="1:12" s="1" customFormat="1" ht="35.25" customHeight="1" x14ac:dyDescent="0.25">
      <c r="A96" s="11">
        <v>85</v>
      </c>
      <c r="B96" s="11">
        <v>90900000</v>
      </c>
      <c r="C96" s="11" t="s">
        <v>82</v>
      </c>
      <c r="D96" s="14">
        <f>47904+100</f>
        <v>48004</v>
      </c>
      <c r="E96" s="11" t="s">
        <v>28</v>
      </c>
      <c r="F96" s="15" t="s">
        <v>17</v>
      </c>
      <c r="G96" s="15" t="s">
        <v>18</v>
      </c>
      <c r="H96" s="16"/>
      <c r="I96" s="3"/>
      <c r="J96" s="4"/>
      <c r="L96" s="7"/>
    </row>
    <row r="97" spans="1:10" s="1" customFormat="1" ht="36" customHeight="1" x14ac:dyDescent="0.25">
      <c r="A97" s="11">
        <v>86</v>
      </c>
      <c r="B97" s="11">
        <v>92200000</v>
      </c>
      <c r="C97" s="11" t="s">
        <v>83</v>
      </c>
      <c r="D97" s="14">
        <f>3795+110</f>
        <v>3905</v>
      </c>
      <c r="E97" s="11" t="s">
        <v>16</v>
      </c>
      <c r="F97" s="15" t="s">
        <v>17</v>
      </c>
      <c r="G97" s="15" t="s">
        <v>18</v>
      </c>
      <c r="H97" s="16"/>
      <c r="I97" s="56"/>
      <c r="J97" s="4"/>
    </row>
    <row r="98" spans="1:10" s="1" customFormat="1" ht="33" customHeight="1" x14ac:dyDescent="0.25">
      <c r="A98" s="11">
        <v>87</v>
      </c>
      <c r="B98" s="11">
        <v>92400000</v>
      </c>
      <c r="C98" s="11" t="s">
        <v>84</v>
      </c>
      <c r="D98" s="14">
        <f>5000-600</f>
        <v>4400</v>
      </c>
      <c r="E98" s="11" t="s">
        <v>16</v>
      </c>
      <c r="F98" s="15" t="s">
        <v>17</v>
      </c>
      <c r="G98" s="15" t="s">
        <v>18</v>
      </c>
      <c r="H98" s="16"/>
      <c r="I98" s="56"/>
      <c r="J98" s="4"/>
    </row>
    <row r="99" spans="1:10" s="1" customFormat="1" ht="39" customHeight="1" x14ac:dyDescent="0.25">
      <c r="A99" s="11">
        <v>88</v>
      </c>
      <c r="B99" s="11">
        <v>92500000</v>
      </c>
      <c r="C99" s="11" t="s">
        <v>85</v>
      </c>
      <c r="D99" s="14">
        <f>44000-968</f>
        <v>43032</v>
      </c>
      <c r="E99" s="11" t="s">
        <v>16</v>
      </c>
      <c r="F99" s="15" t="s">
        <v>17</v>
      </c>
      <c r="G99" s="15" t="s">
        <v>18</v>
      </c>
      <c r="H99" s="16" t="s">
        <v>57</v>
      </c>
      <c r="I99" s="56"/>
      <c r="J99" s="4"/>
    </row>
    <row r="100" spans="1:10" x14ac:dyDescent="0.25">
      <c r="C100" s="48"/>
      <c r="D100" s="24"/>
      <c r="E100" s="25"/>
      <c r="F100" s="63"/>
      <c r="G100" s="64"/>
    </row>
    <row r="101" spans="1:10" ht="15" customHeight="1" x14ac:dyDescent="0.25">
      <c r="A101" s="1"/>
      <c r="B101" s="1"/>
      <c r="D101" s="65"/>
      <c r="H101" s="25"/>
      <c r="J101" s="1"/>
    </row>
    <row r="102" spans="1:10" x14ac:dyDescent="0.25">
      <c r="C102" s="48"/>
      <c r="D102" s="24"/>
      <c r="E102" s="25"/>
      <c r="F102" s="63"/>
      <c r="G102" s="64"/>
    </row>
    <row r="103" spans="1:10" ht="27.75" customHeight="1" x14ac:dyDescent="0.25">
      <c r="A103" s="1"/>
      <c r="B103" s="77" t="s">
        <v>86</v>
      </c>
      <c r="C103" s="77"/>
      <c r="D103" s="26"/>
      <c r="E103" s="25"/>
      <c r="F103" s="25"/>
      <c r="J103" s="1"/>
    </row>
    <row r="104" spans="1:10" ht="13.5" customHeight="1" x14ac:dyDescent="0.25">
      <c r="A104" s="1"/>
      <c r="B104" s="1"/>
      <c r="D104" s="27"/>
      <c r="E104" s="76" t="s">
        <v>87</v>
      </c>
      <c r="F104" s="76"/>
      <c r="J104" s="1"/>
    </row>
    <row r="105" spans="1:10" ht="15" customHeight="1" x14ac:dyDescent="0.25">
      <c r="A105" s="1"/>
      <c r="B105" s="1"/>
      <c r="H105" s="25"/>
      <c r="J105" s="1"/>
    </row>
    <row r="106" spans="1:10" ht="31.5" customHeight="1" x14ac:dyDescent="0.25">
      <c r="A106" s="1"/>
      <c r="B106" s="77" t="s">
        <v>88</v>
      </c>
      <c r="C106" s="77"/>
      <c r="D106" s="52"/>
      <c r="H106" s="25"/>
      <c r="J106" s="1"/>
    </row>
    <row r="107" spans="1:10" x14ac:dyDescent="0.25">
      <c r="A107" s="1"/>
      <c r="B107" s="1"/>
      <c r="E107" s="76" t="s">
        <v>87</v>
      </c>
      <c r="F107" s="76"/>
      <c r="J107" s="1"/>
    </row>
    <row r="108" spans="1:10" ht="15" customHeight="1" x14ac:dyDescent="0.25">
      <c r="A108" s="1"/>
      <c r="B108" s="1"/>
      <c r="D108" s="65"/>
      <c r="H108" s="25"/>
      <c r="J108" s="1"/>
    </row>
    <row r="109" spans="1:10" x14ac:dyDescent="0.25">
      <c r="C109" s="48"/>
      <c r="D109" s="24"/>
      <c r="E109" s="25"/>
      <c r="F109" s="63"/>
      <c r="G109" s="64"/>
    </row>
    <row r="113" spans="1:15" x14ac:dyDescent="0.25">
      <c r="A113" s="1"/>
      <c r="B113" s="1"/>
      <c r="J113" s="1"/>
      <c r="N113" s="28"/>
      <c r="O113" s="28"/>
    </row>
    <row r="114" spans="1:15" x14ac:dyDescent="0.25">
      <c r="A114" s="1"/>
      <c r="B114" s="1"/>
      <c r="C114" s="48"/>
      <c r="J114" s="1"/>
      <c r="N114" s="28"/>
      <c r="O114" s="28"/>
    </row>
    <row r="115" spans="1:15" x14ac:dyDescent="0.25">
      <c r="A115" s="1"/>
      <c r="B115" s="1"/>
      <c r="C115" s="48"/>
      <c r="E115" s="48"/>
      <c r="J115" s="1"/>
      <c r="N115" s="28"/>
      <c r="O115" s="28"/>
    </row>
    <row r="116" spans="1:15" ht="19.5" customHeight="1" x14ac:dyDescent="0.25">
      <c r="A116" s="1"/>
      <c r="B116" s="1"/>
      <c r="C116" s="48"/>
      <c r="J116" s="1"/>
      <c r="N116" s="28"/>
      <c r="O116" s="28"/>
    </row>
    <row r="117" spans="1:15" x14ac:dyDescent="0.25">
      <c r="A117" s="1"/>
      <c r="B117" s="1"/>
      <c r="J117" s="1"/>
      <c r="N117" s="28"/>
      <c r="O117" s="28"/>
    </row>
    <row r="118" spans="1:15" ht="24.75" customHeight="1" x14ac:dyDescent="0.25">
      <c r="A118" s="1"/>
      <c r="B118" s="1"/>
      <c r="C118" s="25"/>
      <c r="J118" s="1"/>
      <c r="N118" s="28"/>
      <c r="O118" s="28"/>
    </row>
    <row r="119" spans="1:15" ht="22.5" customHeight="1" x14ac:dyDescent="0.25">
      <c r="A119" s="1"/>
      <c r="B119" s="1"/>
      <c r="J119" s="1"/>
      <c r="N119" s="28"/>
      <c r="O119" s="28"/>
    </row>
    <row r="120" spans="1:15" x14ac:dyDescent="0.25">
      <c r="A120" s="1"/>
      <c r="B120" s="1"/>
      <c r="C120" s="29"/>
      <c r="J120" s="1"/>
      <c r="N120" s="28"/>
      <c r="O120" s="28"/>
    </row>
    <row r="127" spans="1:15" x14ac:dyDescent="0.25">
      <c r="A127" s="1"/>
      <c r="B127" s="1"/>
    </row>
  </sheetData>
  <sheetProtection algorithmName="SHA-512" hashValue="a9yMG0w0zD0XxV0rae6PttxlAMIJsrIdKL7AK0OKD4P+DkK+bH0mJMXbALU1p5XwXSaahwb32wLLxmb07gzt0A==" saltValue="PrF4pxbt+IdJq7HMQhZFKg==" spinCount="100000" sheet="1" objects="1" scenarios="1"/>
  <mergeCells count="49">
    <mergeCell ref="B75:B76"/>
    <mergeCell ref="C75:C76"/>
    <mergeCell ref="B103:C103"/>
    <mergeCell ref="B38:B39"/>
    <mergeCell ref="C38:C39"/>
    <mergeCell ref="B44:B46"/>
    <mergeCell ref="C44:C46"/>
    <mergeCell ref="B47:B48"/>
    <mergeCell ref="C47:C48"/>
    <mergeCell ref="B26:B27"/>
    <mergeCell ref="C26:C27"/>
    <mergeCell ref="B28:B29"/>
    <mergeCell ref="C28:C29"/>
    <mergeCell ref="B31:B32"/>
    <mergeCell ref="C31:C32"/>
    <mergeCell ref="A8:H8"/>
    <mergeCell ref="A9:H9"/>
    <mergeCell ref="B14:B15"/>
    <mergeCell ref="C14:C15"/>
    <mergeCell ref="B21:B22"/>
    <mergeCell ref="C21:C22"/>
    <mergeCell ref="C3:G3"/>
    <mergeCell ref="A4:E5"/>
    <mergeCell ref="F4:H4"/>
    <mergeCell ref="F5:H5"/>
    <mergeCell ref="A6:E6"/>
    <mergeCell ref="F6:H7"/>
    <mergeCell ref="A7:E7"/>
    <mergeCell ref="B49:B50"/>
    <mergeCell ref="C49:C50"/>
    <mergeCell ref="B51:B52"/>
    <mergeCell ref="C51:C52"/>
    <mergeCell ref="B57:B58"/>
    <mergeCell ref="C57:C58"/>
    <mergeCell ref="B61:B62"/>
    <mergeCell ref="C61:C62"/>
    <mergeCell ref="B65:B66"/>
    <mergeCell ref="C65:C66"/>
    <mergeCell ref="B67:B71"/>
    <mergeCell ref="C67:C71"/>
    <mergeCell ref="E104:F104"/>
    <mergeCell ref="B106:C106"/>
    <mergeCell ref="E107:F107"/>
    <mergeCell ref="B80:B83"/>
    <mergeCell ref="C80:C83"/>
    <mergeCell ref="B84:B85"/>
    <mergeCell ref="C84:C85"/>
    <mergeCell ref="B87:B88"/>
    <mergeCell ref="C87:C88"/>
  </mergeCell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9"/>
  <sheetViews>
    <sheetView zoomScale="115" zoomScaleNormal="115" workbookViewId="0">
      <selection activeCell="H10" sqref="H10:H11"/>
    </sheetView>
  </sheetViews>
  <sheetFormatPr defaultRowHeight="13.5" x14ac:dyDescent="0.25"/>
  <cols>
    <col min="1" max="1" width="3.85546875" style="51" customWidth="1"/>
    <col min="2" max="2" width="10" style="51" customWidth="1"/>
    <col min="3" max="3" width="53.7109375" style="1" customWidth="1"/>
    <col min="4" max="4" width="11.7109375" style="2" customWidth="1"/>
    <col min="5" max="5" width="10.42578125" style="1" customWidth="1"/>
    <col min="6" max="6" width="12.5703125" style="1" customWidth="1"/>
    <col min="7" max="7" width="16.42578125" style="1" customWidth="1"/>
    <col min="8" max="8" width="56.5703125" style="1" customWidth="1"/>
    <col min="9" max="16384" width="9.140625" style="5"/>
  </cols>
  <sheetData>
    <row r="1" spans="1:10" ht="18" customHeight="1" x14ac:dyDescent="0.25"/>
    <row r="2" spans="1:10" s="8" customFormat="1" ht="23.25" customHeight="1" x14ac:dyDescent="0.25">
      <c r="A2" s="1"/>
      <c r="B2" s="1"/>
      <c r="C2" s="1"/>
      <c r="D2" s="2"/>
      <c r="E2" s="1"/>
      <c r="F2" s="1"/>
      <c r="G2" s="1"/>
      <c r="H2" s="6" t="s">
        <v>140</v>
      </c>
    </row>
    <row r="3" spans="1:10" s="8" customFormat="1" ht="20.25" customHeight="1" x14ac:dyDescent="0.25">
      <c r="A3" s="1"/>
      <c r="B3" s="1"/>
      <c r="C3" s="82" t="s">
        <v>0</v>
      </c>
      <c r="D3" s="82"/>
      <c r="E3" s="82"/>
      <c r="F3" s="82"/>
      <c r="G3" s="82"/>
      <c r="H3" s="1"/>
      <c r="I3" s="34"/>
    </row>
    <row r="4" spans="1:10" s="8" customFormat="1" ht="26.25" customHeight="1" x14ac:dyDescent="0.25">
      <c r="A4" s="83" t="s">
        <v>145</v>
      </c>
      <c r="B4" s="84"/>
      <c r="C4" s="84"/>
      <c r="D4" s="84"/>
      <c r="E4" s="85"/>
      <c r="F4" s="83" t="s">
        <v>1</v>
      </c>
      <c r="G4" s="84"/>
      <c r="H4" s="85"/>
      <c r="I4" s="35"/>
    </row>
    <row r="5" spans="1:10" s="8" customFormat="1" ht="18.75" customHeight="1" x14ac:dyDescent="0.25">
      <c r="A5" s="86"/>
      <c r="B5" s="87"/>
      <c r="C5" s="87"/>
      <c r="D5" s="87"/>
      <c r="E5" s="88"/>
      <c r="F5" s="92">
        <v>204578581</v>
      </c>
      <c r="G5" s="93"/>
      <c r="H5" s="94"/>
    </row>
    <row r="6" spans="1:10" s="8" customFormat="1" ht="22.5" customHeight="1" x14ac:dyDescent="0.25">
      <c r="A6" s="83" t="s">
        <v>2</v>
      </c>
      <c r="B6" s="84"/>
      <c r="C6" s="84"/>
      <c r="D6" s="84"/>
      <c r="E6" s="85"/>
      <c r="F6" s="83" t="s">
        <v>94</v>
      </c>
      <c r="G6" s="95"/>
      <c r="H6" s="96"/>
    </row>
    <row r="7" spans="1:10" s="8" customFormat="1" ht="21.75" customHeight="1" x14ac:dyDescent="0.25">
      <c r="A7" s="92" t="s">
        <v>4</v>
      </c>
      <c r="B7" s="93"/>
      <c r="C7" s="93"/>
      <c r="D7" s="93"/>
      <c r="E7" s="94"/>
      <c r="F7" s="97"/>
      <c r="G7" s="98"/>
      <c r="H7" s="99"/>
    </row>
    <row r="8" spans="1:10" s="8" customFormat="1" ht="21" customHeight="1" x14ac:dyDescent="0.25">
      <c r="A8" s="83" t="s">
        <v>5</v>
      </c>
      <c r="B8" s="84"/>
      <c r="C8" s="84"/>
      <c r="D8" s="84"/>
      <c r="E8" s="84"/>
      <c r="F8" s="84"/>
      <c r="G8" s="84"/>
      <c r="H8" s="85"/>
    </row>
    <row r="9" spans="1:10" s="51" customFormat="1" ht="15.75" customHeight="1" x14ac:dyDescent="0.25">
      <c r="A9" s="103">
        <f>20660140+7779000</f>
        <v>28439140</v>
      </c>
      <c r="B9" s="104"/>
      <c r="C9" s="104"/>
      <c r="D9" s="104"/>
      <c r="E9" s="104"/>
      <c r="F9" s="104"/>
      <c r="G9" s="104"/>
      <c r="H9" s="104"/>
    </row>
    <row r="10" spans="1:10" s="36" customFormat="1" ht="57" customHeight="1" x14ac:dyDescent="0.25">
      <c r="A10" s="11" t="s">
        <v>6</v>
      </c>
      <c r="B10" s="11" t="s">
        <v>7</v>
      </c>
      <c r="C10" s="11" t="s">
        <v>8</v>
      </c>
      <c r="D10" s="12" t="s">
        <v>9</v>
      </c>
      <c r="E10" s="11" t="s">
        <v>10</v>
      </c>
      <c r="F10" s="11" t="s">
        <v>11</v>
      </c>
      <c r="G10" s="11" t="s">
        <v>12</v>
      </c>
      <c r="H10" s="11" t="s">
        <v>13</v>
      </c>
    </row>
    <row r="11" spans="1:10" s="36" customFormat="1" ht="15" customHeight="1" x14ac:dyDescent="0.25">
      <c r="A11" s="11">
        <v>1</v>
      </c>
      <c r="B11" s="11">
        <v>2</v>
      </c>
      <c r="C11" s="11">
        <v>3</v>
      </c>
      <c r="D11" s="14">
        <v>4</v>
      </c>
      <c r="E11" s="11">
        <v>5</v>
      </c>
      <c r="F11" s="11">
        <v>6</v>
      </c>
      <c r="G11" s="11">
        <v>7</v>
      </c>
      <c r="H11" s="11">
        <v>8</v>
      </c>
    </row>
    <row r="12" spans="1:10" s="1" customFormat="1" ht="33" customHeight="1" x14ac:dyDescent="0.25">
      <c r="A12" s="11">
        <v>1</v>
      </c>
      <c r="B12" s="15" t="s">
        <v>20</v>
      </c>
      <c r="C12" s="11" t="s">
        <v>21</v>
      </c>
      <c r="D12" s="14">
        <f>1749000-236200</f>
        <v>1512800</v>
      </c>
      <c r="E12" s="11" t="s">
        <v>22</v>
      </c>
      <c r="F12" s="15" t="s">
        <v>17</v>
      </c>
      <c r="G12" s="15" t="s">
        <v>18</v>
      </c>
      <c r="H12" s="16" t="s">
        <v>23</v>
      </c>
    </row>
    <row r="13" spans="1:10" s="1" customFormat="1" ht="35.25" customHeight="1" x14ac:dyDescent="0.25">
      <c r="A13" s="11">
        <v>2</v>
      </c>
      <c r="B13" s="105" t="s">
        <v>95</v>
      </c>
      <c r="C13" s="79" t="s">
        <v>25</v>
      </c>
      <c r="D13" s="14">
        <v>9900</v>
      </c>
      <c r="E13" s="11" t="s">
        <v>16</v>
      </c>
      <c r="F13" s="15" t="s">
        <v>17</v>
      </c>
      <c r="G13" s="15" t="s">
        <v>18</v>
      </c>
      <c r="H13" s="16"/>
    </row>
    <row r="14" spans="1:10" s="1" customFormat="1" ht="35.25" customHeight="1" x14ac:dyDescent="0.25">
      <c r="A14" s="11">
        <v>3</v>
      </c>
      <c r="B14" s="106"/>
      <c r="C14" s="81"/>
      <c r="D14" s="14">
        <f>60000-8000</f>
        <v>52000</v>
      </c>
      <c r="E14" s="11" t="s">
        <v>22</v>
      </c>
      <c r="F14" s="15" t="s">
        <v>17</v>
      </c>
      <c r="G14" s="15" t="s">
        <v>18</v>
      </c>
      <c r="H14" s="16" t="s">
        <v>23</v>
      </c>
    </row>
    <row r="15" spans="1:10" s="17" customFormat="1" ht="33" customHeight="1" x14ac:dyDescent="0.25">
      <c r="A15" s="11">
        <v>4</v>
      </c>
      <c r="B15" s="11">
        <v>15900000</v>
      </c>
      <c r="C15" s="11" t="s">
        <v>27</v>
      </c>
      <c r="D15" s="14">
        <v>5000</v>
      </c>
      <c r="E15" s="11" t="s">
        <v>16</v>
      </c>
      <c r="F15" s="15" t="s">
        <v>17</v>
      </c>
      <c r="G15" s="15" t="s">
        <v>18</v>
      </c>
      <c r="H15" s="16" t="s">
        <v>19</v>
      </c>
      <c r="I15" s="3"/>
    </row>
    <row r="16" spans="1:10" s="1" customFormat="1" ht="39.75" customHeight="1" x14ac:dyDescent="0.25">
      <c r="A16" s="11">
        <v>5</v>
      </c>
      <c r="B16" s="11">
        <v>16600000</v>
      </c>
      <c r="C16" s="11" t="s">
        <v>146</v>
      </c>
      <c r="D16" s="18">
        <v>1434000</v>
      </c>
      <c r="E16" s="11" t="s">
        <v>28</v>
      </c>
      <c r="F16" s="15" t="s">
        <v>17</v>
      </c>
      <c r="G16" s="15" t="s">
        <v>18</v>
      </c>
      <c r="H16" s="16"/>
      <c r="I16" s="23"/>
      <c r="J16" s="3"/>
    </row>
    <row r="17" spans="1:10" s="1" customFormat="1" ht="38.25" customHeight="1" x14ac:dyDescent="0.25">
      <c r="A17" s="11">
        <v>6</v>
      </c>
      <c r="B17" s="11">
        <v>18100000</v>
      </c>
      <c r="C17" s="11" t="s">
        <v>96</v>
      </c>
      <c r="D17" s="14">
        <v>2000</v>
      </c>
      <c r="E17" s="11" t="s">
        <v>16</v>
      </c>
      <c r="F17" s="15" t="s">
        <v>17</v>
      </c>
      <c r="G17" s="15" t="s">
        <v>18</v>
      </c>
      <c r="H17" s="16"/>
    </row>
    <row r="18" spans="1:10" s="1" customFormat="1" ht="35.25" customHeight="1" x14ac:dyDescent="0.25">
      <c r="A18" s="11">
        <v>7</v>
      </c>
      <c r="B18" s="11">
        <v>18300000</v>
      </c>
      <c r="C18" s="11" t="s">
        <v>29</v>
      </c>
      <c r="D18" s="14">
        <v>7000</v>
      </c>
      <c r="E18" s="11" t="s">
        <v>16</v>
      </c>
      <c r="F18" s="15" t="s">
        <v>17</v>
      </c>
      <c r="G18" s="15" t="s">
        <v>18</v>
      </c>
      <c r="H18" s="16"/>
    </row>
    <row r="19" spans="1:10" s="1" customFormat="1" ht="41.25" customHeight="1" x14ac:dyDescent="0.25">
      <c r="A19" s="11">
        <v>8</v>
      </c>
      <c r="B19" s="11">
        <v>18400000</v>
      </c>
      <c r="C19" s="11" t="s">
        <v>30</v>
      </c>
      <c r="D19" s="14">
        <v>70000</v>
      </c>
      <c r="E19" s="11" t="s">
        <v>28</v>
      </c>
      <c r="F19" s="15" t="s">
        <v>17</v>
      </c>
      <c r="G19" s="15" t="s">
        <v>18</v>
      </c>
      <c r="H19" s="16"/>
      <c r="I19" s="3"/>
    </row>
    <row r="20" spans="1:10" s="1" customFormat="1" ht="38.25" customHeight="1" x14ac:dyDescent="0.25">
      <c r="A20" s="11">
        <v>9</v>
      </c>
      <c r="B20" s="79">
        <v>18500000</v>
      </c>
      <c r="C20" s="79" t="s">
        <v>31</v>
      </c>
      <c r="D20" s="14">
        <v>7000</v>
      </c>
      <c r="E20" s="11" t="s">
        <v>16</v>
      </c>
      <c r="F20" s="15" t="s">
        <v>17</v>
      </c>
      <c r="G20" s="15" t="s">
        <v>18</v>
      </c>
      <c r="H20" s="16" t="s">
        <v>19</v>
      </c>
    </row>
    <row r="21" spans="1:10" s="1" customFormat="1" ht="38.25" customHeight="1" x14ac:dyDescent="0.25">
      <c r="A21" s="11">
        <v>10</v>
      </c>
      <c r="B21" s="81"/>
      <c r="C21" s="81"/>
      <c r="D21" s="14">
        <v>9900</v>
      </c>
      <c r="E21" s="11" t="s">
        <v>16</v>
      </c>
      <c r="F21" s="15" t="s">
        <v>17</v>
      </c>
      <c r="G21" s="15" t="s">
        <v>18</v>
      </c>
      <c r="H21" s="16"/>
    </row>
    <row r="22" spans="1:10" s="1" customFormat="1" ht="40.5" customHeight="1" x14ac:dyDescent="0.25">
      <c r="A22" s="11">
        <v>11</v>
      </c>
      <c r="B22" s="11">
        <v>18800000</v>
      </c>
      <c r="C22" s="11" t="s">
        <v>32</v>
      </c>
      <c r="D22" s="14">
        <v>130000</v>
      </c>
      <c r="E22" s="11" t="s">
        <v>28</v>
      </c>
      <c r="F22" s="15" t="s">
        <v>17</v>
      </c>
      <c r="G22" s="15" t="s">
        <v>18</v>
      </c>
      <c r="H22" s="16"/>
      <c r="I22" s="3"/>
    </row>
    <row r="23" spans="1:10" s="1" customFormat="1" ht="31.5" customHeight="1" x14ac:dyDescent="0.25">
      <c r="A23" s="11">
        <v>12</v>
      </c>
      <c r="B23" s="11">
        <v>18900000</v>
      </c>
      <c r="C23" s="11" t="s">
        <v>97</v>
      </c>
      <c r="D23" s="14">
        <v>3000</v>
      </c>
      <c r="E23" s="11" t="s">
        <v>16</v>
      </c>
      <c r="F23" s="15" t="s">
        <v>17</v>
      </c>
      <c r="G23" s="15" t="s">
        <v>18</v>
      </c>
      <c r="H23" s="16"/>
      <c r="I23" s="3"/>
    </row>
    <row r="24" spans="1:10" s="1" customFormat="1" ht="33.75" customHeight="1" x14ac:dyDescent="0.25">
      <c r="A24" s="11">
        <v>13</v>
      </c>
      <c r="B24" s="11">
        <v>19400000</v>
      </c>
      <c r="C24" s="11" t="s">
        <v>98</v>
      </c>
      <c r="D24" s="14">
        <v>1000</v>
      </c>
      <c r="E24" s="11" t="s">
        <v>16</v>
      </c>
      <c r="F24" s="15" t="s">
        <v>17</v>
      </c>
      <c r="G24" s="15" t="s">
        <v>18</v>
      </c>
      <c r="H24" s="16"/>
      <c r="I24" s="56"/>
      <c r="J24" s="3"/>
    </row>
    <row r="25" spans="1:10" s="1" customFormat="1" ht="33" customHeight="1" x14ac:dyDescent="0.25">
      <c r="A25" s="11">
        <v>14</v>
      </c>
      <c r="B25" s="11">
        <v>22100000</v>
      </c>
      <c r="C25" s="11" t="s">
        <v>99</v>
      </c>
      <c r="D25" s="14">
        <f>9000-300</f>
        <v>8700</v>
      </c>
      <c r="E25" s="11" t="s">
        <v>16</v>
      </c>
      <c r="F25" s="15" t="s">
        <v>17</v>
      </c>
      <c r="G25" s="15" t="s">
        <v>18</v>
      </c>
      <c r="H25" s="16"/>
    </row>
    <row r="26" spans="1:10" s="1" customFormat="1" ht="42" customHeight="1" x14ac:dyDescent="0.25">
      <c r="A26" s="11">
        <v>15</v>
      </c>
      <c r="B26" s="11">
        <v>22400000</v>
      </c>
      <c r="C26" s="11" t="s">
        <v>33</v>
      </c>
      <c r="D26" s="14">
        <v>5000</v>
      </c>
      <c r="E26" s="11" t="s">
        <v>16</v>
      </c>
      <c r="F26" s="15" t="s">
        <v>17</v>
      </c>
      <c r="G26" s="15" t="s">
        <v>18</v>
      </c>
      <c r="H26" s="16"/>
    </row>
    <row r="27" spans="1:10" s="1" customFormat="1" ht="44.25" customHeight="1" x14ac:dyDescent="0.25">
      <c r="A27" s="11">
        <v>16</v>
      </c>
      <c r="B27" s="11">
        <v>22800000</v>
      </c>
      <c r="C27" s="11" t="s">
        <v>100</v>
      </c>
      <c r="D27" s="14">
        <v>15000</v>
      </c>
      <c r="E27" s="11" t="s">
        <v>28</v>
      </c>
      <c r="F27" s="15" t="s">
        <v>17</v>
      </c>
      <c r="G27" s="15" t="s">
        <v>18</v>
      </c>
      <c r="H27" s="16"/>
      <c r="I27" s="56"/>
      <c r="J27" s="4"/>
    </row>
    <row r="28" spans="1:10" s="1" customFormat="1" ht="35.25" customHeight="1" x14ac:dyDescent="0.25">
      <c r="A28" s="11">
        <v>17</v>
      </c>
      <c r="B28" s="11">
        <v>22900000</v>
      </c>
      <c r="C28" s="11" t="s">
        <v>101</v>
      </c>
      <c r="D28" s="14">
        <v>2000</v>
      </c>
      <c r="E28" s="11" t="s">
        <v>16</v>
      </c>
      <c r="F28" s="15" t="s">
        <v>17</v>
      </c>
      <c r="G28" s="15" t="s">
        <v>18</v>
      </c>
      <c r="H28" s="16"/>
    </row>
    <row r="29" spans="1:10" s="1" customFormat="1" ht="37.5" customHeight="1" x14ac:dyDescent="0.25">
      <c r="A29" s="11">
        <v>18</v>
      </c>
      <c r="B29" s="11">
        <v>24400000</v>
      </c>
      <c r="C29" s="11" t="s">
        <v>102</v>
      </c>
      <c r="D29" s="14">
        <v>2000</v>
      </c>
      <c r="E29" s="11" t="s">
        <v>16</v>
      </c>
      <c r="F29" s="15" t="s">
        <v>17</v>
      </c>
      <c r="G29" s="15" t="s">
        <v>18</v>
      </c>
      <c r="H29" s="16"/>
    </row>
    <row r="30" spans="1:10" s="1" customFormat="1" ht="31.5" customHeight="1" x14ac:dyDescent="0.25">
      <c r="A30" s="11">
        <v>19</v>
      </c>
      <c r="B30" s="78">
        <v>30100000</v>
      </c>
      <c r="C30" s="78" t="s">
        <v>34</v>
      </c>
      <c r="D30" s="19">
        <v>8000</v>
      </c>
      <c r="E30" s="11" t="s">
        <v>22</v>
      </c>
      <c r="F30" s="15" t="s">
        <v>17</v>
      </c>
      <c r="G30" s="15" t="s">
        <v>18</v>
      </c>
      <c r="H30" s="16" t="s">
        <v>23</v>
      </c>
    </row>
    <row r="31" spans="1:10" s="1" customFormat="1" ht="34.5" customHeight="1" x14ac:dyDescent="0.25">
      <c r="A31" s="11">
        <v>20</v>
      </c>
      <c r="B31" s="78"/>
      <c r="C31" s="78"/>
      <c r="D31" s="19">
        <v>9000</v>
      </c>
      <c r="E31" s="11" t="s">
        <v>16</v>
      </c>
      <c r="F31" s="15" t="s">
        <v>17</v>
      </c>
      <c r="G31" s="15" t="s">
        <v>18</v>
      </c>
      <c r="H31" s="16"/>
    </row>
    <row r="32" spans="1:10" s="1" customFormat="1" ht="27" customHeight="1" x14ac:dyDescent="0.25">
      <c r="A32" s="11">
        <v>21</v>
      </c>
      <c r="B32" s="11">
        <v>30200000</v>
      </c>
      <c r="C32" s="11" t="s">
        <v>103</v>
      </c>
      <c r="D32" s="66">
        <v>9000</v>
      </c>
      <c r="E32" s="11" t="s">
        <v>16</v>
      </c>
      <c r="F32" s="15" t="s">
        <v>17</v>
      </c>
      <c r="G32" s="15" t="s">
        <v>18</v>
      </c>
      <c r="H32" s="16"/>
    </row>
    <row r="33" spans="1:10" s="1" customFormat="1" ht="33.75" customHeight="1" x14ac:dyDescent="0.25">
      <c r="A33" s="11">
        <v>22</v>
      </c>
      <c r="B33" s="11">
        <v>31200000</v>
      </c>
      <c r="C33" s="11" t="s">
        <v>104</v>
      </c>
      <c r="D33" s="14">
        <v>3000</v>
      </c>
      <c r="E33" s="11" t="s">
        <v>16</v>
      </c>
      <c r="F33" s="15" t="s">
        <v>17</v>
      </c>
      <c r="G33" s="15" t="s">
        <v>18</v>
      </c>
      <c r="H33" s="16"/>
    </row>
    <row r="34" spans="1:10" s="1" customFormat="1" ht="38.25" customHeight="1" x14ac:dyDescent="0.25">
      <c r="A34" s="11">
        <v>23</v>
      </c>
      <c r="B34" s="11">
        <v>31300000</v>
      </c>
      <c r="C34" s="11" t="s">
        <v>105</v>
      </c>
      <c r="D34" s="14">
        <v>3000</v>
      </c>
      <c r="E34" s="11" t="s">
        <v>16</v>
      </c>
      <c r="F34" s="15" t="s">
        <v>17</v>
      </c>
      <c r="G34" s="15" t="s">
        <v>18</v>
      </c>
      <c r="H34" s="16"/>
    </row>
    <row r="35" spans="1:10" s="1" customFormat="1" ht="33.75" customHeight="1" x14ac:dyDescent="0.25">
      <c r="A35" s="11">
        <v>24</v>
      </c>
      <c r="B35" s="11">
        <v>31500000</v>
      </c>
      <c r="C35" s="11" t="s">
        <v>38</v>
      </c>
      <c r="D35" s="14">
        <v>9900</v>
      </c>
      <c r="E35" s="11" t="s">
        <v>16</v>
      </c>
      <c r="F35" s="15" t="s">
        <v>17</v>
      </c>
      <c r="G35" s="15" t="s">
        <v>18</v>
      </c>
      <c r="H35" s="21"/>
    </row>
    <row r="36" spans="1:10" s="1" customFormat="1" ht="36" customHeight="1" x14ac:dyDescent="0.25">
      <c r="A36" s="11">
        <v>25</v>
      </c>
      <c r="B36" s="11">
        <v>32200000</v>
      </c>
      <c r="C36" s="11" t="s">
        <v>39</v>
      </c>
      <c r="D36" s="14">
        <v>9000</v>
      </c>
      <c r="E36" s="11" t="s">
        <v>16</v>
      </c>
      <c r="F36" s="15" t="s">
        <v>17</v>
      </c>
      <c r="G36" s="15" t="s">
        <v>18</v>
      </c>
      <c r="H36" s="21"/>
    </row>
    <row r="37" spans="1:10" s="1" customFormat="1" ht="33.75" customHeight="1" x14ac:dyDescent="0.25">
      <c r="A37" s="11">
        <v>26</v>
      </c>
      <c r="B37" s="49">
        <v>32400000</v>
      </c>
      <c r="C37" s="49" t="s">
        <v>40</v>
      </c>
      <c r="D37" s="18">
        <v>18000</v>
      </c>
      <c r="E37" s="11" t="s">
        <v>28</v>
      </c>
      <c r="F37" s="15" t="s">
        <v>17</v>
      </c>
      <c r="G37" s="15" t="s">
        <v>18</v>
      </c>
      <c r="H37" s="16"/>
      <c r="I37" s="56"/>
      <c r="J37" s="3"/>
    </row>
    <row r="38" spans="1:10" s="1" customFormat="1" ht="33.75" customHeight="1" x14ac:dyDescent="0.25">
      <c r="A38" s="11">
        <v>27</v>
      </c>
      <c r="B38" s="11">
        <v>33100000</v>
      </c>
      <c r="C38" s="11" t="s">
        <v>147</v>
      </c>
      <c r="D38" s="14">
        <v>6000</v>
      </c>
      <c r="E38" s="11" t="s">
        <v>16</v>
      </c>
      <c r="F38" s="15" t="s">
        <v>17</v>
      </c>
      <c r="G38" s="15" t="s">
        <v>18</v>
      </c>
      <c r="H38" s="21"/>
    </row>
    <row r="39" spans="1:10" s="1" customFormat="1" ht="37.5" customHeight="1" x14ac:dyDescent="0.25">
      <c r="A39" s="11">
        <v>28</v>
      </c>
      <c r="B39" s="11">
        <v>34100000</v>
      </c>
      <c r="C39" s="11" t="s">
        <v>42</v>
      </c>
      <c r="D39" s="18">
        <v>5000000</v>
      </c>
      <c r="E39" s="11" t="s">
        <v>28</v>
      </c>
      <c r="F39" s="15" t="s">
        <v>17</v>
      </c>
      <c r="G39" s="15" t="s">
        <v>18</v>
      </c>
      <c r="H39" s="16"/>
      <c r="I39" s="3"/>
    </row>
    <row r="40" spans="1:10" s="1" customFormat="1" ht="33" customHeight="1" x14ac:dyDescent="0.25">
      <c r="A40" s="11">
        <v>29</v>
      </c>
      <c r="B40" s="49">
        <v>34300000</v>
      </c>
      <c r="C40" s="49" t="s">
        <v>43</v>
      </c>
      <c r="D40" s="14">
        <f>330000+100000</f>
        <v>430000</v>
      </c>
      <c r="E40" s="11" t="s">
        <v>22</v>
      </c>
      <c r="F40" s="15" t="s">
        <v>17</v>
      </c>
      <c r="G40" s="15" t="s">
        <v>18</v>
      </c>
      <c r="H40" s="16" t="s">
        <v>23</v>
      </c>
    </row>
    <row r="41" spans="1:10" s="1" customFormat="1" ht="30.75" customHeight="1" x14ac:dyDescent="0.25">
      <c r="A41" s="11">
        <v>30</v>
      </c>
      <c r="B41" s="11">
        <v>34400000</v>
      </c>
      <c r="C41" s="11" t="s">
        <v>107</v>
      </c>
      <c r="D41" s="14">
        <v>4000</v>
      </c>
      <c r="E41" s="11" t="s">
        <v>16</v>
      </c>
      <c r="F41" s="15" t="s">
        <v>17</v>
      </c>
      <c r="G41" s="15" t="s">
        <v>18</v>
      </c>
      <c r="H41" s="16"/>
    </row>
    <row r="42" spans="1:10" s="1" customFormat="1" ht="35.25" customHeight="1" x14ac:dyDescent="0.25">
      <c r="A42" s="11">
        <v>31</v>
      </c>
      <c r="B42" s="11">
        <v>34900000</v>
      </c>
      <c r="C42" s="11" t="s">
        <v>108</v>
      </c>
      <c r="D42" s="14">
        <v>3000</v>
      </c>
      <c r="E42" s="11" t="s">
        <v>16</v>
      </c>
      <c r="F42" s="15" t="s">
        <v>17</v>
      </c>
      <c r="G42" s="15" t="s">
        <v>18</v>
      </c>
      <c r="H42" s="16"/>
      <c r="I42" s="3"/>
    </row>
    <row r="43" spans="1:10" s="1" customFormat="1" ht="33" customHeight="1" x14ac:dyDescent="0.25">
      <c r="A43" s="11">
        <v>32</v>
      </c>
      <c r="B43" s="11">
        <v>35100000</v>
      </c>
      <c r="C43" s="11" t="s">
        <v>44</v>
      </c>
      <c r="D43" s="14">
        <v>10000</v>
      </c>
      <c r="E43" s="11" t="s">
        <v>28</v>
      </c>
      <c r="F43" s="15" t="s">
        <v>17</v>
      </c>
      <c r="G43" s="15" t="s">
        <v>18</v>
      </c>
      <c r="H43" s="11"/>
      <c r="I43" s="22"/>
    </row>
    <row r="44" spans="1:10" s="1" customFormat="1" ht="31.5" customHeight="1" x14ac:dyDescent="0.25">
      <c r="A44" s="11">
        <v>33</v>
      </c>
      <c r="B44" s="11">
        <v>35300000</v>
      </c>
      <c r="C44" s="11" t="s">
        <v>45</v>
      </c>
      <c r="D44" s="14">
        <v>9000</v>
      </c>
      <c r="E44" s="11" t="s">
        <v>16</v>
      </c>
      <c r="F44" s="15" t="s">
        <v>17</v>
      </c>
      <c r="G44" s="15" t="s">
        <v>18</v>
      </c>
      <c r="H44" s="21"/>
    </row>
    <row r="45" spans="1:10" s="1" customFormat="1" ht="37.5" customHeight="1" x14ac:dyDescent="0.25">
      <c r="A45" s="11">
        <v>34</v>
      </c>
      <c r="B45" s="11">
        <v>35800000</v>
      </c>
      <c r="C45" s="11" t="s">
        <v>109</v>
      </c>
      <c r="D45" s="14">
        <v>9900</v>
      </c>
      <c r="E45" s="11" t="s">
        <v>16</v>
      </c>
      <c r="F45" s="15" t="s">
        <v>17</v>
      </c>
      <c r="G45" s="15" t="s">
        <v>18</v>
      </c>
      <c r="H45" s="11"/>
    </row>
    <row r="46" spans="1:10" s="1" customFormat="1" ht="36" customHeight="1" x14ac:dyDescent="0.25">
      <c r="A46" s="11">
        <v>35</v>
      </c>
      <c r="B46" s="50">
        <v>38100000</v>
      </c>
      <c r="C46" s="50" t="s">
        <v>110</v>
      </c>
      <c r="D46" s="14">
        <v>50000</v>
      </c>
      <c r="E46" s="11" t="s">
        <v>28</v>
      </c>
      <c r="F46" s="15" t="s">
        <v>17</v>
      </c>
      <c r="G46" s="15" t="s">
        <v>18</v>
      </c>
      <c r="H46" s="16"/>
      <c r="I46" s="3"/>
    </row>
    <row r="47" spans="1:10" s="1" customFormat="1" ht="33.75" customHeight="1" x14ac:dyDescent="0.25">
      <c r="A47" s="11">
        <v>36</v>
      </c>
      <c r="B47" s="79">
        <v>39100000</v>
      </c>
      <c r="C47" s="79" t="s">
        <v>46</v>
      </c>
      <c r="D47" s="14">
        <v>9000</v>
      </c>
      <c r="E47" s="11" t="s">
        <v>28</v>
      </c>
      <c r="F47" s="15" t="s">
        <v>17</v>
      </c>
      <c r="G47" s="15" t="s">
        <v>18</v>
      </c>
      <c r="H47" s="16"/>
      <c r="J47" s="7"/>
    </row>
    <row r="48" spans="1:10" s="1" customFormat="1" ht="33.75" customHeight="1" x14ac:dyDescent="0.25">
      <c r="A48" s="11">
        <v>37</v>
      </c>
      <c r="B48" s="81"/>
      <c r="C48" s="81"/>
      <c r="D48" s="18">
        <v>50000</v>
      </c>
      <c r="E48" s="11" t="s">
        <v>28</v>
      </c>
      <c r="F48" s="15" t="s">
        <v>17</v>
      </c>
      <c r="G48" s="15" t="s">
        <v>18</v>
      </c>
      <c r="H48" s="16"/>
      <c r="J48" s="7"/>
    </row>
    <row r="49" spans="1:10" s="1" customFormat="1" ht="31.5" customHeight="1" x14ac:dyDescent="0.25">
      <c r="A49" s="11">
        <v>38</v>
      </c>
      <c r="B49" s="49">
        <v>39200000</v>
      </c>
      <c r="C49" s="49" t="s">
        <v>47</v>
      </c>
      <c r="D49" s="14">
        <v>9900</v>
      </c>
      <c r="E49" s="11" t="s">
        <v>16</v>
      </c>
      <c r="F49" s="15" t="s">
        <v>17</v>
      </c>
      <c r="G49" s="15" t="s">
        <v>18</v>
      </c>
      <c r="H49" s="11"/>
    </row>
    <row r="50" spans="1:10" s="1" customFormat="1" ht="37.5" customHeight="1" x14ac:dyDescent="0.25">
      <c r="A50" s="11">
        <v>39</v>
      </c>
      <c r="B50" s="11">
        <v>39500000</v>
      </c>
      <c r="C50" s="11" t="s">
        <v>112</v>
      </c>
      <c r="D50" s="14">
        <v>6000</v>
      </c>
      <c r="E50" s="11" t="s">
        <v>16</v>
      </c>
      <c r="F50" s="15" t="s">
        <v>17</v>
      </c>
      <c r="G50" s="15" t="s">
        <v>18</v>
      </c>
      <c r="H50" s="11"/>
    </row>
    <row r="51" spans="1:10" s="1" customFormat="1" ht="33.75" customHeight="1" x14ac:dyDescent="0.25">
      <c r="A51" s="11">
        <v>40</v>
      </c>
      <c r="B51" s="49">
        <v>39700000</v>
      </c>
      <c r="C51" s="49" t="s">
        <v>113</v>
      </c>
      <c r="D51" s="14">
        <f>5000+4000</f>
        <v>9000</v>
      </c>
      <c r="E51" s="11" t="s">
        <v>16</v>
      </c>
      <c r="F51" s="15" t="s">
        <v>17</v>
      </c>
      <c r="G51" s="15" t="s">
        <v>18</v>
      </c>
      <c r="H51" s="11"/>
    </row>
    <row r="52" spans="1:10" s="1" customFormat="1" ht="33.75" customHeight="1" x14ac:dyDescent="0.25">
      <c r="A52" s="11">
        <v>41</v>
      </c>
      <c r="B52" s="11">
        <v>39800000</v>
      </c>
      <c r="C52" s="11" t="s">
        <v>148</v>
      </c>
      <c r="D52" s="14">
        <v>1000</v>
      </c>
      <c r="E52" s="11" t="s">
        <v>16</v>
      </c>
      <c r="F52" s="15" t="s">
        <v>17</v>
      </c>
      <c r="G52" s="15" t="s">
        <v>18</v>
      </c>
      <c r="H52" s="21"/>
    </row>
    <row r="53" spans="1:10" s="1" customFormat="1" ht="32.25" customHeight="1" x14ac:dyDescent="0.25">
      <c r="A53" s="11">
        <v>42</v>
      </c>
      <c r="B53" s="11">
        <v>41100000</v>
      </c>
      <c r="C53" s="11" t="s">
        <v>114</v>
      </c>
      <c r="D53" s="14">
        <v>2000</v>
      </c>
      <c r="E53" s="11" t="s">
        <v>16</v>
      </c>
      <c r="F53" s="15" t="s">
        <v>17</v>
      </c>
      <c r="G53" s="15" t="s">
        <v>18</v>
      </c>
      <c r="H53" s="16"/>
      <c r="I53" s="3"/>
      <c r="J53" s="4"/>
    </row>
    <row r="54" spans="1:10" s="1" customFormat="1" ht="34.5" customHeight="1" x14ac:dyDescent="0.25">
      <c r="A54" s="11">
        <v>43</v>
      </c>
      <c r="B54" s="49">
        <v>42100000</v>
      </c>
      <c r="C54" s="49" t="s">
        <v>48</v>
      </c>
      <c r="D54" s="14">
        <v>1000</v>
      </c>
      <c r="E54" s="11" t="s">
        <v>16</v>
      </c>
      <c r="F54" s="15" t="s">
        <v>17</v>
      </c>
      <c r="G54" s="15" t="s">
        <v>18</v>
      </c>
      <c r="H54" s="16"/>
    </row>
    <row r="55" spans="1:10" s="1" customFormat="1" ht="35.25" customHeight="1" x14ac:dyDescent="0.25">
      <c r="A55" s="11">
        <v>44</v>
      </c>
      <c r="B55" s="11">
        <v>42400000</v>
      </c>
      <c r="C55" s="11" t="s">
        <v>115</v>
      </c>
      <c r="D55" s="14">
        <v>3000</v>
      </c>
      <c r="E55" s="11" t="s">
        <v>16</v>
      </c>
      <c r="F55" s="15" t="s">
        <v>17</v>
      </c>
      <c r="G55" s="15" t="s">
        <v>18</v>
      </c>
      <c r="H55" s="16"/>
    </row>
    <row r="56" spans="1:10" s="1" customFormat="1" ht="34.5" customHeight="1" x14ac:dyDescent="0.25">
      <c r="A56" s="11">
        <v>45</v>
      </c>
      <c r="B56" s="11">
        <v>42600000</v>
      </c>
      <c r="C56" s="11" t="s">
        <v>92</v>
      </c>
      <c r="D56" s="14">
        <v>9999</v>
      </c>
      <c r="E56" s="11" t="s">
        <v>16</v>
      </c>
      <c r="F56" s="15" t="s">
        <v>17</v>
      </c>
      <c r="G56" s="15" t="s">
        <v>18</v>
      </c>
      <c r="H56" s="16"/>
      <c r="I56" s="4"/>
    </row>
    <row r="57" spans="1:10" s="1" customFormat="1" ht="32.25" customHeight="1" x14ac:dyDescent="0.25">
      <c r="A57" s="11">
        <v>46</v>
      </c>
      <c r="B57" s="79">
        <v>42900000</v>
      </c>
      <c r="C57" s="79" t="s">
        <v>49</v>
      </c>
      <c r="D57" s="14">
        <v>20000</v>
      </c>
      <c r="E57" s="11" t="s">
        <v>22</v>
      </c>
      <c r="F57" s="15" t="s">
        <v>17</v>
      </c>
      <c r="G57" s="15" t="s">
        <v>18</v>
      </c>
      <c r="H57" s="16" t="s">
        <v>23</v>
      </c>
      <c r="I57" s="3"/>
    </row>
    <row r="58" spans="1:10" s="1" customFormat="1" ht="32.25" customHeight="1" x14ac:dyDescent="0.25">
      <c r="A58" s="11">
        <v>47</v>
      </c>
      <c r="B58" s="81"/>
      <c r="C58" s="81"/>
      <c r="D58" s="14">
        <v>1000</v>
      </c>
      <c r="E58" s="11" t="s">
        <v>16</v>
      </c>
      <c r="F58" s="15" t="s">
        <v>17</v>
      </c>
      <c r="G58" s="15" t="s">
        <v>18</v>
      </c>
      <c r="H58" s="16"/>
      <c r="I58" s="3"/>
    </row>
    <row r="59" spans="1:10" s="1" customFormat="1" ht="39.75" customHeight="1" x14ac:dyDescent="0.25">
      <c r="A59" s="11">
        <v>48</v>
      </c>
      <c r="B59" s="11">
        <v>43200000</v>
      </c>
      <c r="C59" s="11" t="s">
        <v>50</v>
      </c>
      <c r="D59" s="18">
        <f>1500000</f>
        <v>1500000</v>
      </c>
      <c r="E59" s="11" t="s">
        <v>28</v>
      </c>
      <c r="F59" s="15" t="s">
        <v>17</v>
      </c>
      <c r="G59" s="15" t="s">
        <v>18</v>
      </c>
      <c r="H59" s="16"/>
      <c r="I59" s="3"/>
    </row>
    <row r="60" spans="1:10" s="1" customFormat="1" ht="33" customHeight="1" x14ac:dyDescent="0.25">
      <c r="A60" s="11">
        <v>49</v>
      </c>
      <c r="B60" s="11">
        <v>44100000</v>
      </c>
      <c r="C60" s="11" t="s">
        <v>117</v>
      </c>
      <c r="D60" s="14">
        <f>3000-2000</f>
        <v>1000</v>
      </c>
      <c r="E60" s="11" t="s">
        <v>16</v>
      </c>
      <c r="F60" s="15" t="s">
        <v>17</v>
      </c>
      <c r="G60" s="15" t="s">
        <v>18</v>
      </c>
      <c r="H60" s="16"/>
    </row>
    <row r="61" spans="1:10" s="1" customFormat="1" ht="35.25" customHeight="1" x14ac:dyDescent="0.25">
      <c r="A61" s="11">
        <v>50</v>
      </c>
      <c r="B61" s="11">
        <v>44200000</v>
      </c>
      <c r="C61" s="11" t="s">
        <v>118</v>
      </c>
      <c r="D61" s="18">
        <v>5400</v>
      </c>
      <c r="E61" s="11" t="s">
        <v>16</v>
      </c>
      <c r="F61" s="15" t="s">
        <v>17</v>
      </c>
      <c r="G61" s="15" t="s">
        <v>18</v>
      </c>
      <c r="H61" s="16"/>
    </row>
    <row r="62" spans="1:10" s="1" customFormat="1" ht="31.5" customHeight="1" x14ac:dyDescent="0.25">
      <c r="A62" s="11">
        <v>51</v>
      </c>
      <c r="B62" s="49">
        <v>44400000</v>
      </c>
      <c r="C62" s="49" t="s">
        <v>51</v>
      </c>
      <c r="D62" s="14">
        <f>10000+200000</f>
        <v>210000</v>
      </c>
      <c r="E62" s="11" t="s">
        <v>28</v>
      </c>
      <c r="F62" s="15" t="s">
        <v>17</v>
      </c>
      <c r="G62" s="15" t="s">
        <v>18</v>
      </c>
      <c r="H62" s="16"/>
    </row>
    <row r="63" spans="1:10" s="17" customFormat="1" ht="36.75" customHeight="1" x14ac:dyDescent="0.25">
      <c r="A63" s="11">
        <v>52</v>
      </c>
      <c r="B63" s="39">
        <v>44500000</v>
      </c>
      <c r="C63" s="11" t="s">
        <v>119</v>
      </c>
      <c r="D63" s="14">
        <f>5000+4000</f>
        <v>9000</v>
      </c>
      <c r="E63" s="11" t="s">
        <v>16</v>
      </c>
      <c r="F63" s="15" t="s">
        <v>17</v>
      </c>
      <c r="G63" s="15" t="s">
        <v>18</v>
      </c>
      <c r="H63" s="11"/>
    </row>
    <row r="64" spans="1:10" s="1" customFormat="1" ht="33" customHeight="1" x14ac:dyDescent="0.25">
      <c r="A64" s="11">
        <v>53</v>
      </c>
      <c r="B64" s="11">
        <v>44800000</v>
      </c>
      <c r="C64" s="11" t="s">
        <v>120</v>
      </c>
      <c r="D64" s="14">
        <v>201</v>
      </c>
      <c r="E64" s="11" t="s">
        <v>16</v>
      </c>
      <c r="F64" s="15" t="s">
        <v>17</v>
      </c>
      <c r="G64" s="15" t="s">
        <v>18</v>
      </c>
      <c r="H64" s="16"/>
    </row>
    <row r="65" spans="1:10" s="1" customFormat="1" ht="39.75" customHeight="1" x14ac:dyDescent="0.25">
      <c r="A65" s="11">
        <v>54</v>
      </c>
      <c r="B65" s="11">
        <v>45200000</v>
      </c>
      <c r="C65" s="11" t="s">
        <v>52</v>
      </c>
      <c r="D65" s="18">
        <f>700000+500000</f>
        <v>1200000</v>
      </c>
      <c r="E65" s="11" t="s">
        <v>28</v>
      </c>
      <c r="F65" s="15" t="s">
        <v>17</v>
      </c>
      <c r="G65" s="15" t="s">
        <v>18</v>
      </c>
      <c r="H65" s="16"/>
      <c r="I65" s="23"/>
      <c r="J65" s="3"/>
    </row>
    <row r="66" spans="1:10" s="17" customFormat="1" ht="32.25" customHeight="1" x14ac:dyDescent="0.25">
      <c r="A66" s="11">
        <v>55</v>
      </c>
      <c r="B66" s="11">
        <v>45400000</v>
      </c>
      <c r="C66" s="11" t="s">
        <v>54</v>
      </c>
      <c r="D66" s="18">
        <f>84610+732000</f>
        <v>816610</v>
      </c>
      <c r="E66" s="11" t="s">
        <v>28</v>
      </c>
      <c r="F66" s="15" t="s">
        <v>17</v>
      </c>
      <c r="G66" s="15" t="s">
        <v>18</v>
      </c>
      <c r="H66" s="11"/>
      <c r="I66" s="3"/>
    </row>
    <row r="67" spans="1:10" s="17" customFormat="1" ht="35.25" customHeight="1" x14ac:dyDescent="0.25">
      <c r="A67" s="11">
        <v>56</v>
      </c>
      <c r="B67" s="39">
        <v>48400000</v>
      </c>
      <c r="C67" s="11" t="s">
        <v>121</v>
      </c>
      <c r="D67" s="40">
        <v>25000</v>
      </c>
      <c r="E67" s="11" t="s">
        <v>16</v>
      </c>
      <c r="F67" s="15" t="s">
        <v>17</v>
      </c>
      <c r="G67" s="15" t="s">
        <v>18</v>
      </c>
      <c r="H67" s="16" t="s">
        <v>67</v>
      </c>
    </row>
    <row r="68" spans="1:10" s="1" customFormat="1" ht="31.5" customHeight="1" x14ac:dyDescent="0.25">
      <c r="A68" s="11">
        <v>57</v>
      </c>
      <c r="B68" s="78">
        <v>50100000</v>
      </c>
      <c r="C68" s="78" t="s">
        <v>58</v>
      </c>
      <c r="D68" s="14">
        <v>40000</v>
      </c>
      <c r="E68" s="11" t="s">
        <v>22</v>
      </c>
      <c r="F68" s="15" t="s">
        <v>17</v>
      </c>
      <c r="G68" s="15" t="s">
        <v>18</v>
      </c>
      <c r="H68" s="16" t="s">
        <v>23</v>
      </c>
      <c r="I68" s="25"/>
    </row>
    <row r="69" spans="1:10" s="1" customFormat="1" ht="31.5" customHeight="1" x14ac:dyDescent="0.25">
      <c r="A69" s="11">
        <v>58</v>
      </c>
      <c r="B69" s="78"/>
      <c r="C69" s="78"/>
      <c r="D69" s="14">
        <f>904000-40000</f>
        <v>864000</v>
      </c>
      <c r="E69" s="11" t="s">
        <v>28</v>
      </c>
      <c r="F69" s="15" t="s">
        <v>17</v>
      </c>
      <c r="G69" s="15" t="s">
        <v>18</v>
      </c>
      <c r="H69" s="16"/>
      <c r="I69" s="25"/>
    </row>
    <row r="70" spans="1:10" s="1" customFormat="1" ht="31.5" customHeight="1" x14ac:dyDescent="0.25">
      <c r="A70" s="11">
        <v>59</v>
      </c>
      <c r="B70" s="78"/>
      <c r="C70" s="78"/>
      <c r="D70" s="14">
        <f>230000+286000</f>
        <v>516000</v>
      </c>
      <c r="E70" s="11" t="s">
        <v>16</v>
      </c>
      <c r="F70" s="15" t="s">
        <v>17</v>
      </c>
      <c r="G70" s="15" t="s">
        <v>18</v>
      </c>
      <c r="H70" s="16" t="s">
        <v>59</v>
      </c>
      <c r="I70" s="25"/>
    </row>
    <row r="71" spans="1:10" s="1" customFormat="1" ht="49.5" customHeight="1" x14ac:dyDescent="0.25">
      <c r="A71" s="11">
        <v>60</v>
      </c>
      <c r="B71" s="11">
        <v>50500000</v>
      </c>
      <c r="C71" s="11" t="s">
        <v>122</v>
      </c>
      <c r="D71" s="14">
        <v>9900</v>
      </c>
      <c r="E71" s="11" t="s">
        <v>16</v>
      </c>
      <c r="F71" s="15" t="s">
        <v>17</v>
      </c>
      <c r="G71" s="15" t="s">
        <v>18</v>
      </c>
      <c r="H71" s="16"/>
      <c r="I71" s="4"/>
    </row>
    <row r="72" spans="1:10" s="51" customFormat="1" ht="39" customHeight="1" x14ac:dyDescent="0.25">
      <c r="A72" s="11">
        <v>61</v>
      </c>
      <c r="B72" s="79">
        <v>55300000</v>
      </c>
      <c r="C72" s="79" t="s">
        <v>62</v>
      </c>
      <c r="D72" s="14">
        <v>15300</v>
      </c>
      <c r="E72" s="11" t="s">
        <v>16</v>
      </c>
      <c r="F72" s="15" t="s">
        <v>17</v>
      </c>
      <c r="G72" s="15" t="s">
        <v>18</v>
      </c>
      <c r="H72" s="16" t="s">
        <v>19</v>
      </c>
    </row>
    <row r="73" spans="1:10" s="51" customFormat="1" ht="39" customHeight="1" x14ac:dyDescent="0.25">
      <c r="A73" s="11">
        <v>62</v>
      </c>
      <c r="B73" s="81"/>
      <c r="C73" s="81"/>
      <c r="D73" s="14">
        <v>9900</v>
      </c>
      <c r="E73" s="11" t="s">
        <v>16</v>
      </c>
      <c r="F73" s="15" t="s">
        <v>17</v>
      </c>
      <c r="G73" s="15" t="s">
        <v>18</v>
      </c>
      <c r="H73" s="16"/>
    </row>
    <row r="74" spans="1:10" s="1" customFormat="1" ht="33.75" customHeight="1" x14ac:dyDescent="0.25">
      <c r="A74" s="11">
        <v>63</v>
      </c>
      <c r="B74" s="11">
        <v>63100000</v>
      </c>
      <c r="C74" s="11" t="s">
        <v>63</v>
      </c>
      <c r="D74" s="14">
        <v>50000</v>
      </c>
      <c r="E74" s="11" t="s">
        <v>28</v>
      </c>
      <c r="F74" s="15" t="s">
        <v>17</v>
      </c>
      <c r="G74" s="15" t="s">
        <v>18</v>
      </c>
      <c r="H74" s="16"/>
      <c r="I74" s="4"/>
    </row>
    <row r="75" spans="1:10" s="51" customFormat="1" ht="39" customHeight="1" x14ac:dyDescent="0.25">
      <c r="A75" s="11">
        <v>64</v>
      </c>
      <c r="B75" s="79">
        <v>63700000</v>
      </c>
      <c r="C75" s="79" t="s">
        <v>64</v>
      </c>
      <c r="D75" s="14">
        <v>10000</v>
      </c>
      <c r="E75" s="11" t="s">
        <v>16</v>
      </c>
      <c r="F75" s="15" t="s">
        <v>17</v>
      </c>
      <c r="G75" s="15" t="s">
        <v>18</v>
      </c>
      <c r="H75" s="16" t="s">
        <v>57</v>
      </c>
    </row>
    <row r="76" spans="1:10" s="51" customFormat="1" ht="39" customHeight="1" x14ac:dyDescent="0.25">
      <c r="A76" s="11">
        <v>65</v>
      </c>
      <c r="B76" s="81"/>
      <c r="C76" s="81"/>
      <c r="D76" s="14">
        <v>30000</v>
      </c>
      <c r="E76" s="11" t="s">
        <v>28</v>
      </c>
      <c r="F76" s="15" t="s">
        <v>17</v>
      </c>
      <c r="G76" s="15" t="s">
        <v>18</v>
      </c>
      <c r="H76" s="16"/>
    </row>
    <row r="77" spans="1:10" s="1" customFormat="1" ht="35.25" customHeight="1" x14ac:dyDescent="0.25">
      <c r="A77" s="11">
        <v>66</v>
      </c>
      <c r="B77" s="79">
        <v>66500000</v>
      </c>
      <c r="C77" s="79" t="s">
        <v>69</v>
      </c>
      <c r="D77" s="61">
        <f>155000+100000</f>
        <v>255000</v>
      </c>
      <c r="E77" s="11" t="s">
        <v>22</v>
      </c>
      <c r="F77" s="15" t="s">
        <v>17</v>
      </c>
      <c r="G77" s="15" t="s">
        <v>18</v>
      </c>
      <c r="H77" s="16" t="s">
        <v>23</v>
      </c>
      <c r="I77" s="56"/>
      <c r="J77" s="4"/>
    </row>
    <row r="78" spans="1:10" s="1" customFormat="1" ht="35.25" customHeight="1" x14ac:dyDescent="0.25">
      <c r="A78" s="11">
        <v>67</v>
      </c>
      <c r="B78" s="81"/>
      <c r="C78" s="81"/>
      <c r="D78" s="61">
        <v>130140</v>
      </c>
      <c r="E78" s="11" t="s">
        <v>28</v>
      </c>
      <c r="F78" s="15" t="s">
        <v>17</v>
      </c>
      <c r="G78" s="15" t="s">
        <v>18</v>
      </c>
      <c r="H78" s="16"/>
      <c r="I78" s="56"/>
      <c r="J78" s="4"/>
    </row>
    <row r="79" spans="1:10" s="1" customFormat="1" ht="35.25" customHeight="1" x14ac:dyDescent="0.25">
      <c r="A79" s="11">
        <v>68</v>
      </c>
      <c r="B79" s="11">
        <v>71600000</v>
      </c>
      <c r="C79" s="11" t="s">
        <v>123</v>
      </c>
      <c r="D79" s="14">
        <v>15000</v>
      </c>
      <c r="E79" s="11" t="s">
        <v>16</v>
      </c>
      <c r="F79" s="15" t="s">
        <v>17</v>
      </c>
      <c r="G79" s="15" t="s">
        <v>18</v>
      </c>
      <c r="H79" s="16" t="s">
        <v>57</v>
      </c>
    </row>
    <row r="80" spans="1:10" s="1" customFormat="1" ht="38.25" customHeight="1" x14ac:dyDescent="0.25">
      <c r="A80" s="11">
        <v>69</v>
      </c>
      <c r="B80" s="39">
        <v>72200000</v>
      </c>
      <c r="C80" s="11" t="s">
        <v>72</v>
      </c>
      <c r="D80" s="14">
        <v>250000</v>
      </c>
      <c r="E80" s="11" t="s">
        <v>16</v>
      </c>
      <c r="F80" s="15" t="s">
        <v>17</v>
      </c>
      <c r="G80" s="15" t="s">
        <v>18</v>
      </c>
      <c r="H80" s="16" t="s">
        <v>57</v>
      </c>
      <c r="I80" s="3"/>
    </row>
    <row r="81" spans="1:12" s="1" customFormat="1" ht="39" customHeight="1" x14ac:dyDescent="0.25">
      <c r="A81" s="11">
        <v>70</v>
      </c>
      <c r="B81" s="79">
        <v>72400000</v>
      </c>
      <c r="C81" s="79" t="s">
        <v>74</v>
      </c>
      <c r="D81" s="14">
        <v>200</v>
      </c>
      <c r="E81" s="11" t="s">
        <v>75</v>
      </c>
      <c r="F81" s="15" t="s">
        <v>17</v>
      </c>
      <c r="G81" s="15" t="s">
        <v>18</v>
      </c>
      <c r="H81" s="16"/>
      <c r="I81" s="3"/>
    </row>
    <row r="82" spans="1:12" s="1" customFormat="1" ht="31.5" customHeight="1" x14ac:dyDescent="0.25">
      <c r="A82" s="11">
        <v>71</v>
      </c>
      <c r="B82" s="81"/>
      <c r="C82" s="81"/>
      <c r="D82" s="14">
        <f>24100-1000</f>
        <v>23100</v>
      </c>
      <c r="E82" s="11" t="s">
        <v>75</v>
      </c>
      <c r="F82" s="15" t="s">
        <v>17</v>
      </c>
      <c r="G82" s="15" t="s">
        <v>18</v>
      </c>
      <c r="H82" s="16" t="s">
        <v>73</v>
      </c>
      <c r="I82" s="3"/>
      <c r="J82" s="3"/>
    </row>
    <row r="83" spans="1:12" s="1" customFormat="1" ht="35.25" customHeight="1" x14ac:dyDescent="0.25">
      <c r="A83" s="11">
        <v>72</v>
      </c>
      <c r="B83" s="11">
        <v>76400000</v>
      </c>
      <c r="C83" s="11" t="s">
        <v>149</v>
      </c>
      <c r="D83" s="18">
        <v>9990</v>
      </c>
      <c r="E83" s="11" t="s">
        <v>16</v>
      </c>
      <c r="F83" s="15" t="s">
        <v>17</v>
      </c>
      <c r="G83" s="15" t="s">
        <v>18</v>
      </c>
      <c r="H83" s="16"/>
    </row>
    <row r="84" spans="1:12" s="1" customFormat="1" ht="51" customHeight="1" x14ac:dyDescent="0.25">
      <c r="A84" s="11">
        <v>73</v>
      </c>
      <c r="B84" s="11">
        <v>77200000</v>
      </c>
      <c r="C84" s="11" t="s">
        <v>78</v>
      </c>
      <c r="D84" s="14">
        <f>12033000+181500</f>
        <v>12214500</v>
      </c>
      <c r="E84" s="11" t="s">
        <v>28</v>
      </c>
      <c r="F84" s="15" t="s">
        <v>17</v>
      </c>
      <c r="G84" s="15" t="s">
        <v>18</v>
      </c>
      <c r="H84" s="16"/>
    </row>
    <row r="85" spans="1:12" s="1" customFormat="1" ht="33.75" customHeight="1" x14ac:dyDescent="0.25">
      <c r="A85" s="11">
        <v>74</v>
      </c>
      <c r="B85" s="11">
        <v>77300000</v>
      </c>
      <c r="C85" s="11" t="s">
        <v>150</v>
      </c>
      <c r="D85" s="14">
        <v>1038000</v>
      </c>
      <c r="E85" s="11" t="s">
        <v>28</v>
      </c>
      <c r="F85" s="15" t="s">
        <v>17</v>
      </c>
      <c r="G85" s="15" t="s">
        <v>18</v>
      </c>
      <c r="H85" s="16"/>
      <c r="I85" s="4"/>
    </row>
    <row r="86" spans="1:12" s="1" customFormat="1" ht="33" customHeight="1" x14ac:dyDescent="0.25">
      <c r="A86" s="11">
        <v>75</v>
      </c>
      <c r="B86" s="11">
        <v>79300000</v>
      </c>
      <c r="C86" s="11" t="s">
        <v>124</v>
      </c>
      <c r="D86" s="14">
        <f>5000+1000</f>
        <v>6000</v>
      </c>
      <c r="E86" s="11" t="s">
        <v>75</v>
      </c>
      <c r="F86" s="15" t="s">
        <v>17</v>
      </c>
      <c r="G86" s="15" t="s">
        <v>18</v>
      </c>
      <c r="H86" s="16"/>
      <c r="I86" s="3"/>
    </row>
    <row r="87" spans="1:12" s="1" customFormat="1" ht="33" customHeight="1" x14ac:dyDescent="0.25">
      <c r="A87" s="11">
        <v>76</v>
      </c>
      <c r="B87" s="11">
        <v>79400000</v>
      </c>
      <c r="C87" s="11" t="s">
        <v>125</v>
      </c>
      <c r="D87" s="14">
        <v>3000</v>
      </c>
      <c r="E87" s="11" t="s">
        <v>75</v>
      </c>
      <c r="F87" s="15" t="s">
        <v>17</v>
      </c>
      <c r="G87" s="15" t="s">
        <v>18</v>
      </c>
      <c r="H87" s="16"/>
      <c r="I87" s="3"/>
    </row>
    <row r="88" spans="1:12" s="1" customFormat="1" ht="33" customHeight="1" x14ac:dyDescent="0.25">
      <c r="A88" s="11">
        <v>77</v>
      </c>
      <c r="B88" s="11">
        <v>79800000</v>
      </c>
      <c r="C88" s="11" t="s">
        <v>126</v>
      </c>
      <c r="D88" s="14">
        <v>3000</v>
      </c>
      <c r="E88" s="11" t="s">
        <v>16</v>
      </c>
      <c r="F88" s="15" t="s">
        <v>17</v>
      </c>
      <c r="G88" s="15" t="s">
        <v>18</v>
      </c>
      <c r="H88" s="16"/>
      <c r="I88" s="4"/>
    </row>
    <row r="89" spans="1:12" s="1" customFormat="1" ht="40.5" customHeight="1" x14ac:dyDescent="0.25">
      <c r="A89" s="11">
        <v>78</v>
      </c>
      <c r="B89" s="79">
        <v>79900000</v>
      </c>
      <c r="C89" s="79" t="s">
        <v>81</v>
      </c>
      <c r="D89" s="14">
        <f>5000</f>
        <v>5000</v>
      </c>
      <c r="E89" s="11" t="s">
        <v>16</v>
      </c>
      <c r="F89" s="15" t="s">
        <v>17</v>
      </c>
      <c r="G89" s="15" t="s">
        <v>18</v>
      </c>
      <c r="H89" s="67" t="s">
        <v>151</v>
      </c>
    </row>
    <row r="90" spans="1:12" s="1" customFormat="1" ht="40.5" customHeight="1" x14ac:dyDescent="0.25">
      <c r="A90" s="11">
        <v>79</v>
      </c>
      <c r="B90" s="80"/>
      <c r="C90" s="80"/>
      <c r="D90" s="14">
        <v>20000</v>
      </c>
      <c r="E90" s="11" t="s">
        <v>16</v>
      </c>
      <c r="F90" s="15" t="s">
        <v>17</v>
      </c>
      <c r="G90" s="15" t="s">
        <v>18</v>
      </c>
      <c r="H90" s="16" t="s">
        <v>19</v>
      </c>
    </row>
    <row r="91" spans="1:12" s="1" customFormat="1" ht="40.5" customHeight="1" x14ac:dyDescent="0.25">
      <c r="A91" s="11">
        <v>80</v>
      </c>
      <c r="B91" s="81"/>
      <c r="C91" s="81"/>
      <c r="D91" s="14">
        <v>9900</v>
      </c>
      <c r="E91" s="11" t="s">
        <v>16</v>
      </c>
      <c r="F91" s="15" t="s">
        <v>17</v>
      </c>
      <c r="G91" s="15" t="s">
        <v>18</v>
      </c>
      <c r="H91" s="16"/>
    </row>
    <row r="92" spans="1:12" s="1" customFormat="1" ht="30" customHeight="1" x14ac:dyDescent="0.25">
      <c r="A92" s="11">
        <v>81</v>
      </c>
      <c r="B92" s="11">
        <v>90400000</v>
      </c>
      <c r="C92" s="11" t="s">
        <v>152</v>
      </c>
      <c r="D92" s="14">
        <v>1000</v>
      </c>
      <c r="E92" s="11" t="s">
        <v>16</v>
      </c>
      <c r="F92" s="15" t="s">
        <v>17</v>
      </c>
      <c r="G92" s="15" t="s">
        <v>18</v>
      </c>
      <c r="H92" s="16"/>
    </row>
    <row r="93" spans="1:12" s="1" customFormat="1" ht="29.25" customHeight="1" x14ac:dyDescent="0.25">
      <c r="A93" s="11">
        <v>82</v>
      </c>
      <c r="B93" s="11">
        <v>90900000</v>
      </c>
      <c r="C93" s="11" t="s">
        <v>82</v>
      </c>
      <c r="D93" s="14">
        <v>100000</v>
      </c>
      <c r="E93" s="11" t="s">
        <v>28</v>
      </c>
      <c r="F93" s="15" t="s">
        <v>17</v>
      </c>
      <c r="G93" s="15" t="s">
        <v>18</v>
      </c>
      <c r="H93" s="16"/>
      <c r="I93" s="3"/>
      <c r="J93" s="4"/>
      <c r="L93" s="7"/>
    </row>
    <row r="94" spans="1:12" s="1" customFormat="1" ht="37.5" customHeight="1" x14ac:dyDescent="0.25">
      <c r="A94" s="11">
        <v>83</v>
      </c>
      <c r="B94" s="11">
        <v>92500000</v>
      </c>
      <c r="C94" s="11" t="s">
        <v>85</v>
      </c>
      <c r="D94" s="14">
        <v>50000</v>
      </c>
      <c r="E94" s="11" t="s">
        <v>16</v>
      </c>
      <c r="F94" s="15" t="s">
        <v>17</v>
      </c>
      <c r="G94" s="15" t="s">
        <v>18</v>
      </c>
      <c r="H94" s="16" t="s">
        <v>57</v>
      </c>
      <c r="I94" s="4"/>
    </row>
    <row r="95" spans="1:12" s="1" customFormat="1" ht="30" customHeight="1" x14ac:dyDescent="0.25">
      <c r="A95" s="11">
        <v>84</v>
      </c>
      <c r="B95" s="11">
        <v>98300000</v>
      </c>
      <c r="C95" s="11" t="s">
        <v>128</v>
      </c>
      <c r="D95" s="14">
        <v>4000</v>
      </c>
      <c r="E95" s="11" t="s">
        <v>16</v>
      </c>
      <c r="F95" s="15" t="s">
        <v>17</v>
      </c>
      <c r="G95" s="15" t="s">
        <v>18</v>
      </c>
      <c r="H95" s="16"/>
    </row>
    <row r="96" spans="1:12" s="1" customFormat="1" ht="15.75" x14ac:dyDescent="0.25">
      <c r="A96" s="51"/>
      <c r="B96" s="51"/>
      <c r="C96" s="68"/>
      <c r="D96" s="41"/>
      <c r="E96" s="25"/>
      <c r="F96" s="31"/>
      <c r="G96" s="25"/>
    </row>
    <row r="97" spans="1:13" ht="15.75" customHeight="1" x14ac:dyDescent="0.25">
      <c r="C97" s="68"/>
      <c r="D97" s="24"/>
      <c r="F97" s="25"/>
    </row>
    <row r="98" spans="1:13" ht="17.25" customHeight="1" x14ac:dyDescent="0.25">
      <c r="A98" s="1"/>
      <c r="B98" s="42"/>
      <c r="C98" s="25"/>
      <c r="D98" s="43"/>
      <c r="E98" s="51"/>
      <c r="F98" s="51"/>
      <c r="G98" s="51"/>
      <c r="H98" s="4"/>
    </row>
    <row r="99" spans="1:13" ht="27.75" customHeight="1" x14ac:dyDescent="0.25">
      <c r="A99" s="1"/>
      <c r="B99" s="77" t="s">
        <v>129</v>
      </c>
      <c r="C99" s="77"/>
    </row>
    <row r="100" spans="1:13" ht="13.5" customHeight="1" x14ac:dyDescent="0.25">
      <c r="A100" s="1"/>
      <c r="B100" s="1"/>
      <c r="D100" s="27"/>
      <c r="E100" s="76" t="s">
        <v>87</v>
      </c>
      <c r="F100" s="76"/>
    </row>
    <row r="101" spans="1:13" ht="20.25" customHeight="1" x14ac:dyDescent="0.25">
      <c r="A101" s="1"/>
      <c r="B101" s="1"/>
    </row>
    <row r="102" spans="1:13" x14ac:dyDescent="0.25">
      <c r="B102" s="1"/>
    </row>
    <row r="103" spans="1:13" x14ac:dyDescent="0.25">
      <c r="A103" s="1"/>
      <c r="B103" s="102"/>
      <c r="C103" s="102"/>
      <c r="D103" s="53"/>
    </row>
    <row r="104" spans="1:13" ht="13.5" customHeight="1" x14ac:dyDescent="0.25">
      <c r="A104" s="1"/>
      <c r="B104" s="77" t="s">
        <v>88</v>
      </c>
      <c r="C104" s="77"/>
      <c r="D104" s="52"/>
    </row>
    <row r="105" spans="1:13" x14ac:dyDescent="0.25">
      <c r="A105" s="1"/>
      <c r="B105" s="1"/>
      <c r="E105" s="76" t="s">
        <v>87</v>
      </c>
      <c r="F105" s="76"/>
    </row>
    <row r="106" spans="1:13" x14ac:dyDescent="0.25">
      <c r="B106" s="102"/>
      <c r="C106" s="102"/>
      <c r="D106" s="53"/>
    </row>
    <row r="112" spans="1:13" x14ac:dyDescent="0.25">
      <c r="L112" s="28"/>
      <c r="M112" s="28"/>
    </row>
    <row r="113" spans="3:13" x14ac:dyDescent="0.25">
      <c r="C113" s="48"/>
      <c r="L113" s="28"/>
      <c r="M113" s="28"/>
    </row>
    <row r="114" spans="3:13" x14ac:dyDescent="0.25">
      <c r="C114" s="48"/>
      <c r="E114" s="48"/>
      <c r="L114" s="28"/>
      <c r="M114" s="28"/>
    </row>
    <row r="115" spans="3:13" ht="19.5" customHeight="1" x14ac:dyDescent="0.25">
      <c r="C115" s="48"/>
      <c r="L115" s="28"/>
      <c r="M115" s="28"/>
    </row>
    <row r="116" spans="3:13" x14ac:dyDescent="0.25">
      <c r="L116" s="28"/>
      <c r="M116" s="28"/>
    </row>
    <row r="117" spans="3:13" ht="24.75" customHeight="1" x14ac:dyDescent="0.25">
      <c r="C117" s="25"/>
      <c r="L117" s="28"/>
      <c r="M117" s="28"/>
    </row>
    <row r="118" spans="3:13" ht="22.5" customHeight="1" x14ac:dyDescent="0.25">
      <c r="L118" s="28"/>
      <c r="M118" s="28"/>
    </row>
    <row r="119" spans="3:13" x14ac:dyDescent="0.25">
      <c r="C119" s="29"/>
      <c r="L119" s="28"/>
      <c r="M119" s="28"/>
    </row>
  </sheetData>
  <sheetProtection algorithmName="SHA-512" hashValue="J4OW8YhcLRz+R4CQWUDI5POq/XoDz7T6Zn3vb8GKxKfpX5ugEoyoiguweSwLcZBM0MiISnm0Tt1Mlke7Ntb7pA==" saltValue="ziN83OJEETzOXnjCNJF0bQ==" spinCount="100000" sheet="1" objects="1" scenarios="1"/>
  <mergeCells count="37">
    <mergeCell ref="B81:B82"/>
    <mergeCell ref="C81:C82"/>
    <mergeCell ref="B75:B76"/>
    <mergeCell ref="C75:C76"/>
    <mergeCell ref="B89:B91"/>
    <mergeCell ref="C89:C91"/>
    <mergeCell ref="B30:B31"/>
    <mergeCell ref="C30:C31"/>
    <mergeCell ref="B57:B58"/>
    <mergeCell ref="C57:C58"/>
    <mergeCell ref="B77:B78"/>
    <mergeCell ref="C77:C78"/>
    <mergeCell ref="A8:H8"/>
    <mergeCell ref="A9:H9"/>
    <mergeCell ref="B13:B14"/>
    <mergeCell ref="C13:C14"/>
    <mergeCell ref="B20:B21"/>
    <mergeCell ref="C20:C21"/>
    <mergeCell ref="C3:G3"/>
    <mergeCell ref="A4:E5"/>
    <mergeCell ref="F4:H4"/>
    <mergeCell ref="F5:H5"/>
    <mergeCell ref="A6:E6"/>
    <mergeCell ref="F6:H7"/>
    <mergeCell ref="A7:E7"/>
    <mergeCell ref="B47:B48"/>
    <mergeCell ref="C47:C48"/>
    <mergeCell ref="B68:B70"/>
    <mergeCell ref="C68:C70"/>
    <mergeCell ref="B72:B73"/>
    <mergeCell ref="C72:C73"/>
    <mergeCell ref="B106:C106"/>
    <mergeCell ref="B99:C99"/>
    <mergeCell ref="E100:F100"/>
    <mergeCell ref="B103:C103"/>
    <mergeCell ref="B104:C104"/>
    <mergeCell ref="E105:F105"/>
  </mergeCells>
  <pageMargins left="0.7" right="0.7" top="0.75" bottom="0.75" header="0.3" footer="0.3"/>
  <pageSetup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35"/>
  <sheetViews>
    <sheetView tabSelected="1" zoomScale="115" zoomScaleNormal="115" workbookViewId="0">
      <selection activeCell="O10" sqref="O10"/>
    </sheetView>
  </sheetViews>
  <sheetFormatPr defaultRowHeight="13.5" x14ac:dyDescent="0.25"/>
  <cols>
    <col min="1" max="1" width="3.85546875" style="17" customWidth="1"/>
    <col min="2" max="2" width="10" style="51" customWidth="1"/>
    <col min="3" max="3" width="53.7109375" style="1" customWidth="1"/>
    <col min="4" max="4" width="11.5703125" style="69" customWidth="1"/>
    <col min="5" max="5" width="10.42578125" style="1" customWidth="1"/>
    <col min="6" max="6" width="11.85546875" style="1" customWidth="1"/>
    <col min="7" max="7" width="12.42578125" style="1" customWidth="1"/>
    <col min="8" max="8" width="32" style="1" customWidth="1"/>
    <col min="9" max="12" width="8.28515625" style="51" customWidth="1"/>
    <col min="13" max="16384" width="9.140625" style="1"/>
  </cols>
  <sheetData>
    <row r="2" spans="1:12" x14ac:dyDescent="0.25">
      <c r="B2" s="1"/>
      <c r="H2" s="6" t="s">
        <v>89</v>
      </c>
    </row>
    <row r="3" spans="1:12" x14ac:dyDescent="0.25">
      <c r="B3" s="1"/>
      <c r="C3" s="82" t="s">
        <v>90</v>
      </c>
      <c r="D3" s="82"/>
      <c r="E3" s="82"/>
      <c r="F3" s="82"/>
      <c r="G3" s="82"/>
    </row>
    <row r="4" spans="1:12" ht="12.75" customHeight="1" x14ac:dyDescent="0.25">
      <c r="A4" s="83" t="s">
        <v>153</v>
      </c>
      <c r="B4" s="84"/>
      <c r="C4" s="84"/>
      <c r="D4" s="84"/>
      <c r="E4" s="85"/>
      <c r="F4" s="89" t="s">
        <v>1</v>
      </c>
      <c r="G4" s="90"/>
      <c r="H4" s="91"/>
    </row>
    <row r="5" spans="1:12" x14ac:dyDescent="0.25">
      <c r="A5" s="86"/>
      <c r="B5" s="87"/>
      <c r="C5" s="87"/>
      <c r="D5" s="87"/>
      <c r="E5" s="88"/>
      <c r="F5" s="92">
        <v>204578581</v>
      </c>
      <c r="G5" s="93"/>
      <c r="H5" s="94"/>
    </row>
    <row r="6" spans="1:12" ht="26.25" customHeight="1" x14ac:dyDescent="0.25">
      <c r="A6" s="83" t="s">
        <v>2</v>
      </c>
      <c r="B6" s="84"/>
      <c r="C6" s="84"/>
      <c r="D6" s="84"/>
      <c r="E6" s="85"/>
      <c r="F6" s="83" t="s">
        <v>91</v>
      </c>
      <c r="G6" s="95"/>
      <c r="H6" s="96"/>
      <c r="I6" s="30"/>
      <c r="J6" s="30"/>
      <c r="K6" s="30"/>
      <c r="L6" s="30"/>
    </row>
    <row r="7" spans="1:12" ht="26.25" customHeight="1" x14ac:dyDescent="0.25">
      <c r="A7" s="92" t="s">
        <v>4</v>
      </c>
      <c r="B7" s="93"/>
      <c r="C7" s="93"/>
      <c r="D7" s="93"/>
      <c r="E7" s="94"/>
      <c r="F7" s="97"/>
      <c r="G7" s="98"/>
      <c r="H7" s="99"/>
    </row>
    <row r="8" spans="1:12" ht="12.75" customHeight="1" x14ac:dyDescent="0.25">
      <c r="A8" s="83" t="s">
        <v>5</v>
      </c>
      <c r="B8" s="84"/>
      <c r="C8" s="84"/>
      <c r="D8" s="84"/>
      <c r="E8" s="84"/>
      <c r="F8" s="84"/>
      <c r="G8" s="84"/>
      <c r="H8" s="85"/>
    </row>
    <row r="9" spans="1:12" s="51" customFormat="1" x14ac:dyDescent="0.25">
      <c r="A9" s="107">
        <f>SUM(D12:D15)</f>
        <v>51550</v>
      </c>
      <c r="B9" s="108"/>
      <c r="C9" s="108"/>
      <c r="D9" s="108"/>
      <c r="E9" s="108"/>
      <c r="F9" s="108"/>
      <c r="G9" s="108"/>
      <c r="H9" s="108"/>
    </row>
    <row r="10" spans="1:12" s="51" customFormat="1" ht="63.75" x14ac:dyDescent="0.25">
      <c r="A10" s="11" t="s">
        <v>6</v>
      </c>
      <c r="B10" s="11" t="s">
        <v>7</v>
      </c>
      <c r="C10" s="11" t="s">
        <v>8</v>
      </c>
      <c r="D10" s="70" t="s">
        <v>9</v>
      </c>
      <c r="E10" s="11" t="s">
        <v>10</v>
      </c>
      <c r="F10" s="11" t="s">
        <v>11</v>
      </c>
      <c r="G10" s="11" t="s">
        <v>12</v>
      </c>
      <c r="H10" s="11" t="s">
        <v>13</v>
      </c>
    </row>
    <row r="11" spans="1:12" s="51" customFormat="1" ht="12.75" x14ac:dyDescent="0.25">
      <c r="A11" s="11">
        <v>1</v>
      </c>
      <c r="B11" s="11">
        <v>2</v>
      </c>
      <c r="C11" s="11">
        <v>3</v>
      </c>
      <c r="D11" s="14">
        <v>4</v>
      </c>
      <c r="E11" s="11">
        <v>5</v>
      </c>
      <c r="F11" s="11">
        <v>6</v>
      </c>
      <c r="G11" s="11">
        <v>7</v>
      </c>
      <c r="H11" s="11">
        <v>8</v>
      </c>
    </row>
    <row r="12" spans="1:12" s="5" customFormat="1" x14ac:dyDescent="0.25">
      <c r="A12" s="11">
        <v>1</v>
      </c>
      <c r="B12" s="15" t="s">
        <v>20</v>
      </c>
      <c r="C12" s="11" t="s">
        <v>21</v>
      </c>
      <c r="D12" s="14">
        <f>15000+1960</f>
        <v>16960</v>
      </c>
      <c r="E12" s="11" t="s">
        <v>22</v>
      </c>
      <c r="F12" s="15" t="s">
        <v>17</v>
      </c>
      <c r="G12" s="15" t="s">
        <v>18</v>
      </c>
      <c r="H12" s="16" t="s">
        <v>23</v>
      </c>
      <c r="I12" s="22"/>
      <c r="J12" s="51"/>
      <c r="K12" s="51"/>
      <c r="L12" s="51"/>
    </row>
    <row r="13" spans="1:12" x14ac:dyDescent="0.25">
      <c r="A13" s="11">
        <v>2</v>
      </c>
      <c r="B13" s="11" t="s">
        <v>24</v>
      </c>
      <c r="C13" s="11" t="s">
        <v>25</v>
      </c>
      <c r="D13" s="14">
        <v>1000</v>
      </c>
      <c r="E13" s="11" t="s">
        <v>16</v>
      </c>
      <c r="F13" s="15" t="s">
        <v>17</v>
      </c>
      <c r="G13" s="15" t="s">
        <v>18</v>
      </c>
      <c r="H13" s="16"/>
      <c r="I13" s="3"/>
    </row>
    <row r="14" spans="1:12" x14ac:dyDescent="0.25">
      <c r="A14" s="11">
        <v>3</v>
      </c>
      <c r="B14" s="11">
        <v>42600000</v>
      </c>
      <c r="C14" s="11" t="s">
        <v>92</v>
      </c>
      <c r="D14" s="14">
        <f>3000-1960</f>
        <v>1040</v>
      </c>
      <c r="E14" s="11" t="s">
        <v>16</v>
      </c>
      <c r="F14" s="15" t="s">
        <v>17</v>
      </c>
      <c r="G14" s="15" t="s">
        <v>18</v>
      </c>
      <c r="H14" s="16"/>
      <c r="I14" s="22"/>
    </row>
    <row r="15" spans="1:12" ht="25.5" x14ac:dyDescent="0.25">
      <c r="A15" s="11">
        <v>4</v>
      </c>
      <c r="B15" s="11">
        <v>45200000</v>
      </c>
      <c r="C15" s="11" t="s">
        <v>52</v>
      </c>
      <c r="D15" s="18">
        <f>24850+7700</f>
        <v>32550</v>
      </c>
      <c r="E15" s="11" t="s">
        <v>28</v>
      </c>
      <c r="F15" s="15" t="s">
        <v>17</v>
      </c>
      <c r="G15" s="15" t="s">
        <v>18</v>
      </c>
      <c r="H15" s="16"/>
      <c r="I15" s="23"/>
    </row>
    <row r="16" spans="1:12" x14ac:dyDescent="0.25">
      <c r="D16" s="71"/>
    </row>
    <row r="17" spans="2:15" ht="12.75" customHeight="1" x14ac:dyDescent="0.25">
      <c r="B17" s="77" t="s">
        <v>93</v>
      </c>
      <c r="C17" s="77"/>
    </row>
    <row r="18" spans="2:15" x14ac:dyDescent="0.25">
      <c r="B18" s="1"/>
      <c r="D18" s="72"/>
      <c r="E18" s="76" t="s">
        <v>87</v>
      </c>
      <c r="F18" s="76"/>
    </row>
    <row r="19" spans="2:15" x14ac:dyDescent="0.25">
      <c r="B19" s="1"/>
    </row>
    <row r="20" spans="2:15" x14ac:dyDescent="0.25">
      <c r="B20" s="1"/>
    </row>
    <row r="21" spans="2:15" x14ac:dyDescent="0.25">
      <c r="B21" s="102"/>
      <c r="C21" s="102"/>
      <c r="D21" s="102"/>
    </row>
    <row r="22" spans="2:15" ht="12.75" customHeight="1" x14ac:dyDescent="0.25">
      <c r="B22" s="77" t="s">
        <v>88</v>
      </c>
      <c r="C22" s="77"/>
      <c r="D22" s="77"/>
    </row>
    <row r="23" spans="2:15" x14ac:dyDescent="0.25">
      <c r="B23" s="1"/>
      <c r="E23" s="76" t="s">
        <v>87</v>
      </c>
      <c r="F23" s="76"/>
    </row>
    <row r="28" spans="2:15" x14ac:dyDescent="0.25">
      <c r="N28" s="4"/>
      <c r="O28" s="4"/>
    </row>
    <row r="29" spans="2:15" x14ac:dyDescent="0.25">
      <c r="C29" s="31"/>
      <c r="N29" s="4"/>
      <c r="O29" s="4"/>
    </row>
    <row r="30" spans="2:15" x14ac:dyDescent="0.25">
      <c r="C30" s="32"/>
      <c r="E30" s="48"/>
      <c r="N30" s="4"/>
      <c r="O30" s="4"/>
    </row>
    <row r="31" spans="2:15" x14ac:dyDescent="0.25">
      <c r="C31" s="33"/>
      <c r="N31" s="4"/>
      <c r="O31" s="4"/>
    </row>
    <row r="32" spans="2:15" x14ac:dyDescent="0.25">
      <c r="N32" s="4"/>
      <c r="O32" s="4"/>
    </row>
    <row r="33" spans="3:15" x14ac:dyDescent="0.25">
      <c r="C33" s="25"/>
      <c r="N33" s="4"/>
      <c r="O33" s="4"/>
    </row>
    <row r="34" spans="3:15" x14ac:dyDescent="0.25">
      <c r="N34" s="4"/>
      <c r="O34" s="4"/>
    </row>
    <row r="35" spans="3:15" x14ac:dyDescent="0.25">
      <c r="C35" s="29"/>
      <c r="N35" s="4"/>
      <c r="O35" s="4"/>
    </row>
  </sheetData>
  <sheetProtection algorithmName="SHA-512" hashValue="KDGAQYm2P9mRuxdKbFThWlO0B51YteJeA/Vl31Jh1Wt9B6lY6TQKZvhdPb5Tmrgyb2FQq9eerDbLxqQO6hLxUw==" saltValue="7GbsC8gwh8WV/pqDSyfbxw==" spinCount="100000" sheet="1" objects="1" scenarios="1"/>
  <mergeCells count="14">
    <mergeCell ref="E23:F23"/>
    <mergeCell ref="A8:H8"/>
    <mergeCell ref="A9:H9"/>
    <mergeCell ref="B22:D22"/>
    <mergeCell ref="B17:C17"/>
    <mergeCell ref="E18:F18"/>
    <mergeCell ref="B21:D21"/>
    <mergeCell ref="C3:G3"/>
    <mergeCell ref="A4:E5"/>
    <mergeCell ref="F4:H4"/>
    <mergeCell ref="F5:H5"/>
    <mergeCell ref="A6:E6"/>
    <mergeCell ref="F6:H7"/>
    <mergeCell ref="A7:E7"/>
  </mergeCells>
  <pageMargins left="0.7" right="0.7" top="0.75" bottom="0.75" header="0.3" footer="0.3"/>
  <pageSetup scale="48" orientation="portrait" r:id="rId1"/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8"/>
  <sheetViews>
    <sheetView topLeftCell="A12" zoomScale="115" zoomScaleNormal="115" workbookViewId="0">
      <selection activeCell="F15" sqref="F15"/>
    </sheetView>
  </sheetViews>
  <sheetFormatPr defaultRowHeight="13.5" x14ac:dyDescent="0.25"/>
  <cols>
    <col min="1" max="1" width="3.85546875" style="17" customWidth="1"/>
    <col min="2" max="2" width="10" style="51" customWidth="1"/>
    <col min="3" max="3" width="53.7109375" style="1" customWidth="1"/>
    <col min="4" max="4" width="13.5703125" style="2" bestFit="1" customWidth="1"/>
    <col min="5" max="5" width="10.42578125" style="1" customWidth="1"/>
    <col min="6" max="6" width="11.85546875" style="1" customWidth="1"/>
    <col min="7" max="7" width="10.7109375" style="1" customWidth="1"/>
    <col min="8" max="8" width="30.140625" style="1" customWidth="1"/>
    <col min="9" max="9" width="12.42578125" style="51" customWidth="1"/>
    <col min="10" max="16384" width="9.140625" style="1"/>
  </cols>
  <sheetData>
    <row r="1" spans="1:11" ht="18" customHeight="1" x14ac:dyDescent="0.25"/>
    <row r="2" spans="1:11" ht="13.5" customHeight="1" x14ac:dyDescent="0.25">
      <c r="B2" s="1"/>
      <c r="H2" s="6" t="s">
        <v>130</v>
      </c>
    </row>
    <row r="3" spans="1:11" ht="20.25" customHeight="1" x14ac:dyDescent="0.25">
      <c r="B3" s="1"/>
      <c r="C3" s="82" t="s">
        <v>90</v>
      </c>
      <c r="D3" s="82"/>
      <c r="E3" s="82"/>
      <c r="F3" s="82"/>
      <c r="G3" s="82"/>
    </row>
    <row r="4" spans="1:11" ht="26.25" customHeight="1" x14ac:dyDescent="0.25">
      <c r="A4" s="83" t="s">
        <v>154</v>
      </c>
      <c r="B4" s="84"/>
      <c r="C4" s="84"/>
      <c r="D4" s="84"/>
      <c r="E4" s="85"/>
      <c r="F4" s="89" t="s">
        <v>1</v>
      </c>
      <c r="G4" s="90"/>
      <c r="H4" s="91"/>
    </row>
    <row r="5" spans="1:11" ht="18.75" customHeight="1" x14ac:dyDescent="0.25">
      <c r="A5" s="86"/>
      <c r="B5" s="87"/>
      <c r="C5" s="87"/>
      <c r="D5" s="87"/>
      <c r="E5" s="88"/>
      <c r="F5" s="92">
        <v>204578581</v>
      </c>
      <c r="G5" s="93"/>
      <c r="H5" s="94"/>
    </row>
    <row r="6" spans="1:11" ht="25.5" customHeight="1" x14ac:dyDescent="0.25">
      <c r="A6" s="83" t="s">
        <v>2</v>
      </c>
      <c r="B6" s="84"/>
      <c r="C6" s="84"/>
      <c r="D6" s="84"/>
      <c r="E6" s="85"/>
      <c r="F6" s="83" t="s">
        <v>131</v>
      </c>
      <c r="G6" s="95"/>
      <c r="H6" s="96"/>
    </row>
    <row r="7" spans="1:11" ht="43.5" customHeight="1" x14ac:dyDescent="0.25">
      <c r="A7" s="92" t="s">
        <v>132</v>
      </c>
      <c r="B7" s="93"/>
      <c r="C7" s="93"/>
      <c r="D7" s="93"/>
      <c r="E7" s="94"/>
      <c r="F7" s="97"/>
      <c r="G7" s="98"/>
      <c r="H7" s="99"/>
    </row>
    <row r="8" spans="1:11" ht="21" customHeight="1" x14ac:dyDescent="0.25">
      <c r="A8" s="83" t="s">
        <v>5</v>
      </c>
      <c r="B8" s="84"/>
      <c r="C8" s="84"/>
      <c r="D8" s="84"/>
      <c r="E8" s="84"/>
      <c r="F8" s="84"/>
      <c r="G8" s="84"/>
      <c r="H8" s="85"/>
    </row>
    <row r="9" spans="1:11" s="51" customFormat="1" ht="15.75" customHeight="1" x14ac:dyDescent="0.25">
      <c r="A9" s="107">
        <v>8440000</v>
      </c>
      <c r="B9" s="108"/>
      <c r="C9" s="108"/>
      <c r="D9" s="108"/>
      <c r="E9" s="108"/>
      <c r="F9" s="108"/>
      <c r="G9" s="108"/>
      <c r="H9" s="108"/>
      <c r="I9" s="73"/>
      <c r="J9" s="74"/>
    </row>
    <row r="10" spans="1:11" s="51" customFormat="1" ht="71.25" customHeight="1" x14ac:dyDescent="0.25">
      <c r="A10" s="11" t="s">
        <v>6</v>
      </c>
      <c r="B10" s="11" t="s">
        <v>7</v>
      </c>
      <c r="C10" s="11" t="s">
        <v>8</v>
      </c>
      <c r="D10" s="12" t="s">
        <v>9</v>
      </c>
      <c r="E10" s="11" t="s">
        <v>10</v>
      </c>
      <c r="F10" s="11" t="s">
        <v>11</v>
      </c>
      <c r="G10" s="11" t="s">
        <v>12</v>
      </c>
      <c r="H10" s="11" t="s">
        <v>13</v>
      </c>
    </row>
    <row r="11" spans="1:11" s="51" customFormat="1" ht="15" customHeight="1" x14ac:dyDescent="0.25">
      <c r="A11" s="11">
        <v>1</v>
      </c>
      <c r="B11" s="11">
        <v>2</v>
      </c>
      <c r="C11" s="11">
        <v>3</v>
      </c>
      <c r="D11" s="14">
        <v>4</v>
      </c>
      <c r="E11" s="11">
        <v>5</v>
      </c>
      <c r="F11" s="11">
        <v>6</v>
      </c>
      <c r="G11" s="11">
        <v>7</v>
      </c>
      <c r="H11" s="11">
        <v>8</v>
      </c>
    </row>
    <row r="12" spans="1:11" ht="24" customHeight="1" x14ac:dyDescent="0.25">
      <c r="A12" s="11">
        <v>1</v>
      </c>
      <c r="B12" s="11">
        <v>30200000</v>
      </c>
      <c r="C12" s="11" t="s">
        <v>103</v>
      </c>
      <c r="D12" s="38">
        <v>70000</v>
      </c>
      <c r="E12" s="11" t="s">
        <v>28</v>
      </c>
      <c r="F12" s="15" t="s">
        <v>17</v>
      </c>
      <c r="G12" s="15" t="s">
        <v>18</v>
      </c>
      <c r="H12" s="16"/>
    </row>
    <row r="13" spans="1:11" ht="23.25" customHeight="1" x14ac:dyDescent="0.25">
      <c r="A13" s="11">
        <v>2</v>
      </c>
      <c r="B13" s="11">
        <v>34100000</v>
      </c>
      <c r="C13" s="11" t="s">
        <v>42</v>
      </c>
      <c r="D13" s="38">
        <v>1500000</v>
      </c>
      <c r="E13" s="11" t="s">
        <v>28</v>
      </c>
      <c r="F13" s="15" t="s">
        <v>17</v>
      </c>
      <c r="G13" s="15" t="s">
        <v>18</v>
      </c>
      <c r="H13" s="16"/>
    </row>
    <row r="14" spans="1:11" ht="32.25" customHeight="1" x14ac:dyDescent="0.25">
      <c r="A14" s="11">
        <v>3</v>
      </c>
      <c r="B14" s="11">
        <v>43200000</v>
      </c>
      <c r="C14" s="11" t="s">
        <v>50</v>
      </c>
      <c r="D14" s="18">
        <f>3000000-486000</f>
        <v>2514000</v>
      </c>
      <c r="E14" s="11" t="s">
        <v>28</v>
      </c>
      <c r="F14" s="15" t="s">
        <v>17</v>
      </c>
      <c r="G14" s="15" t="s">
        <v>18</v>
      </c>
      <c r="H14" s="16"/>
    </row>
    <row r="15" spans="1:11" ht="29.25" customHeight="1" x14ac:dyDescent="0.25">
      <c r="A15" s="11">
        <v>4</v>
      </c>
      <c r="B15" s="11">
        <v>43800000</v>
      </c>
      <c r="C15" s="11" t="s">
        <v>116</v>
      </c>
      <c r="D15" s="18">
        <v>595000</v>
      </c>
      <c r="E15" s="11" t="s">
        <v>28</v>
      </c>
      <c r="F15" s="15" t="s">
        <v>17</v>
      </c>
      <c r="G15" s="15" t="s">
        <v>18</v>
      </c>
      <c r="H15" s="16"/>
      <c r="I15" s="75"/>
      <c r="J15" s="3"/>
    </row>
    <row r="16" spans="1:11" ht="39.75" customHeight="1" x14ac:dyDescent="0.25">
      <c r="A16" s="11">
        <v>5</v>
      </c>
      <c r="B16" s="11">
        <v>45200000</v>
      </c>
      <c r="C16" s="11" t="s">
        <v>52</v>
      </c>
      <c r="D16" s="18">
        <f>2200000</f>
        <v>2200000</v>
      </c>
      <c r="E16" s="11" t="s">
        <v>28</v>
      </c>
      <c r="F16" s="15" t="s">
        <v>17</v>
      </c>
      <c r="G16" s="15" t="s">
        <v>18</v>
      </c>
      <c r="H16" s="16"/>
      <c r="I16" s="37"/>
      <c r="J16" s="23"/>
      <c r="K16" s="3"/>
    </row>
    <row r="17" spans="1:9" s="51" customFormat="1" ht="22.5" customHeight="1" x14ac:dyDescent="0.25">
      <c r="A17" s="11">
        <v>6</v>
      </c>
      <c r="B17" s="79">
        <v>55100000</v>
      </c>
      <c r="C17" s="79" t="s">
        <v>133</v>
      </c>
      <c r="D17" s="14">
        <v>20000</v>
      </c>
      <c r="E17" s="11" t="s">
        <v>28</v>
      </c>
      <c r="F17" s="15" t="s">
        <v>17</v>
      </c>
      <c r="G17" s="15" t="s">
        <v>18</v>
      </c>
      <c r="H17" s="16"/>
    </row>
    <row r="18" spans="1:9" s="51" customFormat="1" ht="25.5" customHeight="1" x14ac:dyDescent="0.25">
      <c r="A18" s="11">
        <v>7</v>
      </c>
      <c r="B18" s="81"/>
      <c r="C18" s="81"/>
      <c r="D18" s="14">
        <v>50000</v>
      </c>
      <c r="E18" s="11" t="s">
        <v>16</v>
      </c>
      <c r="F18" s="15" t="s">
        <v>17</v>
      </c>
      <c r="G18" s="15" t="s">
        <v>18</v>
      </c>
      <c r="H18" s="16" t="s">
        <v>19</v>
      </c>
    </row>
    <row r="19" spans="1:9" s="51" customFormat="1" ht="28.5" customHeight="1" x14ac:dyDescent="0.25">
      <c r="A19" s="11">
        <v>8</v>
      </c>
      <c r="B19" s="11">
        <v>55300000</v>
      </c>
      <c r="C19" s="11" t="s">
        <v>62</v>
      </c>
      <c r="D19" s="14">
        <v>10000</v>
      </c>
      <c r="E19" s="11" t="s">
        <v>16</v>
      </c>
      <c r="F19" s="15" t="s">
        <v>17</v>
      </c>
      <c r="G19" s="15" t="s">
        <v>18</v>
      </c>
      <c r="H19" s="16" t="s">
        <v>19</v>
      </c>
    </row>
    <row r="20" spans="1:9" s="51" customFormat="1" ht="28.5" customHeight="1" x14ac:dyDescent="0.25">
      <c r="A20" s="11">
        <v>9</v>
      </c>
      <c r="B20" s="11">
        <v>60100000</v>
      </c>
      <c r="C20" s="11" t="s">
        <v>134</v>
      </c>
      <c r="D20" s="14">
        <v>9000</v>
      </c>
      <c r="E20" s="11" t="s">
        <v>16</v>
      </c>
      <c r="F20" s="15" t="s">
        <v>17</v>
      </c>
      <c r="G20" s="15" t="s">
        <v>18</v>
      </c>
      <c r="H20" s="16"/>
    </row>
    <row r="21" spans="1:9" s="51" customFormat="1" ht="28.5" customHeight="1" x14ac:dyDescent="0.25">
      <c r="A21" s="11">
        <v>10</v>
      </c>
      <c r="B21" s="11">
        <v>66100000</v>
      </c>
      <c r="C21" s="11" t="s">
        <v>135</v>
      </c>
      <c r="D21" s="14">
        <v>2000</v>
      </c>
      <c r="E21" s="11" t="s">
        <v>16</v>
      </c>
      <c r="F21" s="15" t="s">
        <v>17</v>
      </c>
      <c r="G21" s="15" t="s">
        <v>18</v>
      </c>
      <c r="H21" s="16"/>
    </row>
    <row r="22" spans="1:9" ht="30.75" customHeight="1" x14ac:dyDescent="0.25">
      <c r="A22" s="11">
        <v>11</v>
      </c>
      <c r="B22" s="11">
        <v>73100000</v>
      </c>
      <c r="C22" s="11" t="s">
        <v>136</v>
      </c>
      <c r="D22" s="14">
        <v>120000</v>
      </c>
      <c r="E22" s="11" t="s">
        <v>28</v>
      </c>
      <c r="F22" s="15" t="s">
        <v>17</v>
      </c>
      <c r="G22" s="15" t="s">
        <v>18</v>
      </c>
      <c r="H22" s="16"/>
    </row>
    <row r="23" spans="1:9" ht="27" customHeight="1" x14ac:dyDescent="0.25">
      <c r="A23" s="11">
        <v>12</v>
      </c>
      <c r="B23" s="11">
        <v>77200000</v>
      </c>
      <c r="C23" s="11" t="s">
        <v>78</v>
      </c>
      <c r="D23" s="14">
        <f>1000000+30650</f>
        <v>1030650</v>
      </c>
      <c r="E23" s="11" t="s">
        <v>28</v>
      </c>
      <c r="F23" s="15" t="s">
        <v>17</v>
      </c>
      <c r="G23" s="15" t="s">
        <v>18</v>
      </c>
      <c r="H23" s="16" t="s">
        <v>137</v>
      </c>
    </row>
    <row r="24" spans="1:9" ht="26.25" customHeight="1" x14ac:dyDescent="0.25">
      <c r="A24" s="11">
        <v>13</v>
      </c>
      <c r="B24" s="11">
        <v>79200000</v>
      </c>
      <c r="C24" s="11" t="s">
        <v>138</v>
      </c>
      <c r="D24" s="14">
        <v>30000</v>
      </c>
      <c r="E24" s="11" t="s">
        <v>28</v>
      </c>
      <c r="F24" s="15" t="s">
        <v>17</v>
      </c>
      <c r="G24" s="15" t="s">
        <v>18</v>
      </c>
      <c r="H24" s="16"/>
    </row>
    <row r="25" spans="1:9" ht="30.75" customHeight="1" x14ac:dyDescent="0.25">
      <c r="A25" s="11">
        <v>14</v>
      </c>
      <c r="B25" s="11">
        <v>79400000</v>
      </c>
      <c r="C25" s="11" t="s">
        <v>125</v>
      </c>
      <c r="D25" s="14">
        <f>200000-30650</f>
        <v>169350</v>
      </c>
      <c r="E25" s="11" t="s">
        <v>28</v>
      </c>
      <c r="F25" s="15" t="s">
        <v>17</v>
      </c>
      <c r="G25" s="15" t="s">
        <v>18</v>
      </c>
      <c r="H25" s="16"/>
    </row>
    <row r="26" spans="1:9" ht="31.5" customHeight="1" x14ac:dyDescent="0.25">
      <c r="A26" s="11">
        <v>15</v>
      </c>
      <c r="B26" s="11">
        <v>79500000</v>
      </c>
      <c r="C26" s="11" t="s">
        <v>79</v>
      </c>
      <c r="D26" s="14">
        <f>30000-10000</f>
        <v>20000</v>
      </c>
      <c r="E26" s="11" t="s">
        <v>28</v>
      </c>
      <c r="F26" s="15" t="s">
        <v>17</v>
      </c>
      <c r="G26" s="15" t="s">
        <v>18</v>
      </c>
      <c r="H26" s="16"/>
    </row>
    <row r="27" spans="1:9" ht="27.75" customHeight="1" x14ac:dyDescent="0.25">
      <c r="A27" s="11">
        <v>16</v>
      </c>
      <c r="B27" s="11">
        <v>80500000</v>
      </c>
      <c r="C27" s="11" t="s">
        <v>127</v>
      </c>
      <c r="D27" s="14">
        <v>100000</v>
      </c>
      <c r="E27" s="11" t="s">
        <v>28</v>
      </c>
      <c r="F27" s="15" t="s">
        <v>17</v>
      </c>
      <c r="G27" s="15" t="s">
        <v>18</v>
      </c>
      <c r="H27" s="16"/>
    </row>
    <row r="28" spans="1:9" s="7" customFormat="1" ht="16.5" customHeight="1" x14ac:dyDescent="0.25">
      <c r="A28" s="17"/>
      <c r="B28" s="45"/>
      <c r="C28" s="48"/>
      <c r="D28" s="46"/>
      <c r="E28" s="10"/>
      <c r="F28" s="51"/>
      <c r="G28" s="51"/>
      <c r="H28" s="47"/>
      <c r="I28" s="10"/>
    </row>
    <row r="29" spans="1:9" ht="12" customHeight="1" x14ac:dyDescent="0.25">
      <c r="B29" s="42"/>
      <c r="C29" s="25"/>
      <c r="D29" s="46"/>
      <c r="E29" s="44"/>
      <c r="F29" s="51"/>
      <c r="G29" s="51"/>
      <c r="H29" s="4"/>
    </row>
    <row r="30" spans="1:9" ht="38.25" customHeight="1" x14ac:dyDescent="0.25">
      <c r="B30" s="77" t="s">
        <v>93</v>
      </c>
      <c r="C30" s="77"/>
    </row>
    <row r="31" spans="1:9" ht="13.5" customHeight="1" x14ac:dyDescent="0.25">
      <c r="B31" s="1"/>
      <c r="D31" s="27"/>
      <c r="E31" s="76" t="s">
        <v>87</v>
      </c>
      <c r="F31" s="76"/>
    </row>
    <row r="32" spans="1:9" ht="37.5" customHeight="1" x14ac:dyDescent="0.25">
      <c r="B32" s="1"/>
    </row>
    <row r="33" spans="2:13" x14ac:dyDescent="0.25">
      <c r="B33" s="1"/>
    </row>
    <row r="34" spans="2:13" ht="21.75" customHeight="1" x14ac:dyDescent="0.25">
      <c r="B34" s="102"/>
      <c r="C34" s="102"/>
      <c r="D34" s="102"/>
    </row>
    <row r="35" spans="2:13" ht="13.5" customHeight="1" x14ac:dyDescent="0.25">
      <c r="B35" s="77" t="s">
        <v>88</v>
      </c>
      <c r="C35" s="77"/>
      <c r="D35" s="77"/>
    </row>
    <row r="36" spans="2:13" x14ac:dyDescent="0.25">
      <c r="B36" s="1"/>
      <c r="E36" s="76" t="s">
        <v>87</v>
      </c>
      <c r="F36" s="76"/>
    </row>
    <row r="41" spans="2:13" x14ac:dyDescent="0.25">
      <c r="L41" s="4"/>
      <c r="M41" s="4"/>
    </row>
    <row r="42" spans="2:13" x14ac:dyDescent="0.25">
      <c r="C42" s="31"/>
      <c r="L42" s="4"/>
      <c r="M42" s="4"/>
    </row>
    <row r="43" spans="2:13" x14ac:dyDescent="0.25">
      <c r="C43" s="32"/>
      <c r="E43" s="48"/>
      <c r="L43" s="4"/>
      <c r="M43" s="4"/>
    </row>
    <row r="44" spans="2:13" ht="19.5" customHeight="1" x14ac:dyDescent="0.25">
      <c r="C44" s="33"/>
      <c r="L44" s="4"/>
      <c r="M44" s="4"/>
    </row>
    <row r="45" spans="2:13" x14ac:dyDescent="0.25">
      <c r="L45" s="4"/>
      <c r="M45" s="4"/>
    </row>
    <row r="46" spans="2:13" ht="24.75" customHeight="1" x14ac:dyDescent="0.25">
      <c r="C46" s="25"/>
      <c r="L46" s="4"/>
      <c r="M46" s="4"/>
    </row>
    <row r="47" spans="2:13" ht="22.5" customHeight="1" x14ac:dyDescent="0.25">
      <c r="L47" s="4"/>
      <c r="M47" s="4"/>
    </row>
    <row r="48" spans="2:13" x14ac:dyDescent="0.25">
      <c r="C48" s="29"/>
      <c r="L48" s="4"/>
      <c r="M48" s="4"/>
    </row>
  </sheetData>
  <sheetProtection algorithmName="SHA-512" hashValue="TIyYE2m8wSBCI0MEnOuVsG9lRlYcrn8c24WfSTzW8adCC8/gVzAriNMZLdiC3YvBIzWf6cD0GZrwTwRkp1u8ag==" saltValue="Zjp0JJvFMv+cjPStzgel8A==" spinCount="100000" sheet="1" objects="1" scenarios="1"/>
  <mergeCells count="16">
    <mergeCell ref="A8:H8"/>
    <mergeCell ref="A9:H9"/>
    <mergeCell ref="B17:B18"/>
    <mergeCell ref="C17:C18"/>
    <mergeCell ref="C3:G3"/>
    <mergeCell ref="A4:E5"/>
    <mergeCell ref="F4:H4"/>
    <mergeCell ref="F5:H5"/>
    <mergeCell ref="A6:E6"/>
    <mergeCell ref="F6:H7"/>
    <mergeCell ref="A7:E7"/>
    <mergeCell ref="B30:C30"/>
    <mergeCell ref="E31:F31"/>
    <mergeCell ref="B34:D34"/>
    <mergeCell ref="B35:D35"/>
    <mergeCell ref="E36:F36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სახელმწიფო ბიუჯეტი</vt:lpstr>
      <vt:lpstr>საკუთარი სახსრები</vt:lpstr>
      <vt:lpstr>გრანტი BP</vt:lpstr>
      <vt:lpstr>გრანტი GIZ</vt:lpstr>
      <vt:lpstr>'გრანტი BP'!Print_Area</vt:lpstr>
      <vt:lpstr>'გრანტი GIZ'!Print_Area</vt:lpstr>
      <vt:lpstr>'საკუთარი სახსრები'!Print_Area</vt:lpstr>
      <vt:lpstr>'სახელმწიფო ბიუჯეტი'!Print_Area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Tamta Iashvili</dc:creator>
  <cp:lastModifiedBy>Tamta Iashvili</cp:lastModifiedBy>
  <cp:lastPrinted>2024-04-08T12:32:51Z</cp:lastPrinted>
  <dcterms:created xsi:type="dcterms:W3CDTF">2015-06-05T18:17:20Z</dcterms:created>
  <dcterms:modified xsi:type="dcterms:W3CDTF">2024-04-08T12:32:55Z</dcterms:modified>
</cp:coreProperties>
</file>