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ბაზა 2020\საჯარო ინფორმაცია საიტზე 2019-2020\2020 - 6 თვე\"/>
    </mc:Choice>
  </mc:AlternateContent>
  <bookViews>
    <workbookView xWindow="0" yWindow="0" windowWidth="28800" windowHeight="12300" tabRatio="483"/>
  </bookViews>
  <sheets>
    <sheet name="სახელმწიფო ბიუჯეტი" sheetId="142" r:id="rId1"/>
    <sheet name="საკუთარი სახსრები" sheetId="143" r:id="rId2"/>
    <sheet name="გრანტი" sheetId="144" r:id="rId3"/>
  </sheets>
  <definedNames>
    <definedName name="_xlnm.Print_Area" localSheetId="2">გრანტი!$A$1:$H$34</definedName>
    <definedName name="_xlnm.Print_Area" localSheetId="1">'საკუთარი სახსრები'!$A$1:$H$90</definedName>
    <definedName name="_xlnm.Print_Area" localSheetId="0">'სახელმწიფო ბიუჯეტი'!$A$2:$H$97</definedName>
  </definedNames>
  <calcPr calcId="162913"/>
</workbook>
</file>

<file path=xl/calcChain.xml><?xml version="1.0" encoding="utf-8"?>
<calcChain xmlns="http://schemas.openxmlformats.org/spreadsheetml/2006/main">
  <c r="D23" i="144" l="1"/>
  <c r="D20" i="144"/>
  <c r="D19" i="144"/>
  <c r="D14" i="144"/>
  <c r="D13" i="144"/>
  <c r="D12" i="144"/>
  <c r="A9" i="144"/>
  <c r="D81" i="143" l="1"/>
  <c r="D80" i="143"/>
  <c r="D79" i="143"/>
  <c r="D78" i="143"/>
  <c r="D74" i="143"/>
  <c r="D71" i="143"/>
  <c r="D69" i="143"/>
  <c r="D65" i="143"/>
  <c r="D64" i="143"/>
  <c r="D59" i="143"/>
  <c r="D58" i="143"/>
  <c r="D57" i="143"/>
  <c r="D56" i="143"/>
  <c r="D55" i="143"/>
  <c r="D53" i="143"/>
  <c r="D52" i="143"/>
  <c r="D50" i="143"/>
  <c r="D49" i="143"/>
  <c r="D45" i="143"/>
  <c r="D42" i="143"/>
  <c r="D37" i="143"/>
  <c r="D34" i="143"/>
  <c r="D33" i="143"/>
  <c r="D31" i="143"/>
  <c r="D30" i="143"/>
  <c r="D28" i="143"/>
  <c r="D26" i="143"/>
  <c r="D21" i="143"/>
  <c r="A9" i="143" s="1"/>
  <c r="D19" i="143"/>
  <c r="D12" i="143"/>
  <c r="D12" i="142"/>
  <c r="A9" i="142" s="1"/>
  <c r="D15" i="142"/>
  <c r="D16" i="142"/>
  <c r="D17" i="142"/>
  <c r="D20" i="142"/>
  <c r="D21" i="142"/>
  <c r="D22" i="142"/>
  <c r="D25" i="142"/>
  <c r="D26" i="142"/>
  <c r="D30" i="142"/>
  <c r="D31" i="142"/>
  <c r="D32" i="142"/>
  <c r="D33" i="142"/>
  <c r="D34" i="142"/>
  <c r="D37" i="142"/>
  <c r="D38" i="142"/>
  <c r="D42" i="142"/>
  <c r="D48" i="142"/>
  <c r="D50" i="142"/>
  <c r="D55" i="142"/>
  <c r="D56" i="142"/>
  <c r="D59" i="142"/>
  <c r="D60" i="142"/>
  <c r="D62" i="142"/>
  <c r="D65" i="142"/>
  <c r="D66" i="142"/>
  <c r="D67" i="142"/>
  <c r="D68" i="142"/>
  <c r="D73" i="142"/>
  <c r="D74" i="142"/>
  <c r="D75" i="142"/>
  <c r="D76" i="142"/>
  <c r="D77" i="142"/>
  <c r="D79" i="142"/>
  <c r="D80" i="142"/>
  <c r="D81" i="142"/>
  <c r="D82" i="142"/>
</calcChain>
</file>

<file path=xl/sharedStrings.xml><?xml version="1.0" encoding="utf-8"?>
<sst xmlns="http://schemas.openxmlformats.org/spreadsheetml/2006/main" count="718" uniqueCount="157">
  <si>
    <t>SeniSvna</t>
  </si>
  <si>
    <t>#</t>
  </si>
  <si>
    <t>danayofis kodi</t>
  </si>
  <si>
    <t>danayofis dasaxeleba</t>
  </si>
  <si>
    <t>Sesyidvis saSualeba</t>
  </si>
  <si>
    <t>Sesyidvebis dawyebis savaraudo vadebi</t>
  </si>
  <si>
    <t>Sesyidvis obieqtis miwodebis savaraudo vada</t>
  </si>
  <si>
    <t>2. Semsyidveli organizaciis saidentifikacio kodi</t>
  </si>
  <si>
    <t>3. Semsyidveli organizaciis dasaxeleba</t>
  </si>
  <si>
    <t>(xelmowera)</t>
  </si>
  <si>
    <t>g.S</t>
  </si>
  <si>
    <t>aveji</t>
  </si>
  <si>
    <t>I kv</t>
  </si>
  <si>
    <t>konsolidirebuli tenderi</t>
  </si>
  <si>
    <t>k.t</t>
  </si>
  <si>
    <t>5. saxelmwifo Sesyidvebis gegmiT gaTvaliswinebuli jamuri Tanxa dafinansebis wyaros Sesabamisad</t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</si>
  <si>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"d" qvepunqti</t>
    </r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</si>
  <si>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"z" qvepunqti</t>
    </r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</si>
  <si>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"a" qvepunqti</t>
    </r>
  </si>
  <si>
    <t>saxmeleTo, wylisa da sahaero transportis damxmare momsaxurebebi</t>
  </si>
  <si>
    <t>saagentos ufrosi an uflebamosili piri</t>
  </si>
  <si>
    <t>ssip erovnuli satyeo saagento</t>
  </si>
  <si>
    <t xml:space="preserve">saofise manqana-danadgarebi, aRWurviloba da sakancelario nivTebi, kompiuterebis, printerebisa da avejis garda </t>
  </si>
  <si>
    <t>satransporto saSualebebisa da maTTan dakavSirebuli mowyobilobebis SekeTeba, teqnikuri momsaxureba da masTan dakavSirebuli momsaxurebebi</t>
  </si>
  <si>
    <t xml:space="preserve">programuli uzrunvelyofis SemuSaveba da sakonsultacio momsaxurebebi </t>
  </si>
  <si>
    <t>I-IV kv</t>
  </si>
  <si>
    <t>e.t</t>
  </si>
  <si>
    <t>satyeo meurneobasTan dakavSirebuli momsaxurbebi</t>
  </si>
  <si>
    <t>gamoZiebasa da usafrTxoebasTan dakavSirebuli momsaxurebebi</t>
  </si>
  <si>
    <t xml:space="preserve">akumulatorebi, denis pirveladi wyaroebi da pirveladi elementebi </t>
  </si>
  <si>
    <t xml:space="preserve">internetmomsaxurebebi </t>
  </si>
  <si>
    <t>radio da satelevizio momsaxurebebi</t>
  </si>
  <si>
    <t>Gg.S</t>
  </si>
  <si>
    <t>sadazRvevo da sapensio momsaxurebebi</t>
  </si>
  <si>
    <t>gazeTebi, samecniero Jurnalebi, periodika da Jurnalebi</t>
  </si>
  <si>
    <t>091 00000</t>
  </si>
  <si>
    <t xml:space="preserve">sawvavi  </t>
  </si>
  <si>
    <t>nawilebi da aqsesuarebi satransporto saSualebebisa da maTi ZravebisTvis</t>
  </si>
  <si>
    <t>biblioTekebis, arqivebis, muzeumebisa da sxva kulturuli dawesebulebebis momsaxurebebi</t>
  </si>
  <si>
    <t>savaraudo Rirebuleba</t>
  </si>
  <si>
    <t xml:space="preserve">satelekomunikacio momsaxurebebi </t>
  </si>
  <si>
    <t xml:space="preserve">              danarTi #2</t>
  </si>
  <si>
    <t xml:space="preserve">qaRaldis an muyaos saregistracio Jurnalebi/wignebi, sabuRaltro wignebi, formebi da sxva nabeWdi sakancelario nivTebi </t>
  </si>
  <si>
    <t>markebi, Cekebis wignakebi, banknotebi, aqciebi, sareklamo masala, katalogebi  da saxelmZRvaneloebi</t>
  </si>
  <si>
    <t xml:space="preserve">monacemTa bazisa da operaciuli programuli paketebi  </t>
  </si>
  <si>
    <t xml:space="preserve">personaluri kompiuterebis, saofise aparaturis, satelekomunikacio da audiovizualuri mowyobilobebis SekeTeba, teqnikuri momsaxureba da maTTan dakavSirebuli momsaxurebebi </t>
  </si>
  <si>
    <t>sxvadasxva qarxnuli warmoebis masala da maTTan dakavSirebuli sagnebi</t>
  </si>
  <si>
    <t>qselebi</t>
  </si>
  <si>
    <t>Senobis mowyobilobebis SekeTeba da teqnikuri momsaxureba</t>
  </si>
  <si>
    <t xml:space="preserve">tvirTis gadazidvisa da Senaxvis momsaxurebebi </t>
  </si>
  <si>
    <t>avtosatransporto saualebebi</t>
  </si>
  <si>
    <t>kompiuteruli mowyobilobebi da aqsesuarebi</t>
  </si>
  <si>
    <t>mTliani an nawilobrivi samSeneblo samuSaoebi da samoqalaqo mSeneblobis samuSaoebi</t>
  </si>
  <si>
    <t>miwis saTxreli da saxapavi manqanebi da maTi (maTTan dakavSirebuli) nawilebi</t>
  </si>
  <si>
    <r>
      <t xml:space="preserve">4. dafinansebis wyaro                                     </t>
    </r>
    <r>
      <rPr>
        <b/>
        <sz val="9"/>
        <rFont val="AcadNusx"/>
      </rPr>
      <t>saxelmwifo biujeti</t>
    </r>
  </si>
  <si>
    <t>administraciuli momsaxureba</t>
  </si>
  <si>
    <t>gasanaTebeli mowyobilobebi da eleqtronaTurebi</t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</si>
  <si>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"T" qvepunqti</t>
    </r>
  </si>
  <si>
    <t>sainJinro momsaxurebebi</t>
  </si>
  <si>
    <t>axali ambebis saagentoebis momsaxurebebi</t>
  </si>
  <si>
    <t>teqnikuri Semowmeba, analizi da sakonsultacio momsaxurebebi</t>
  </si>
  <si>
    <t>092 00000</t>
  </si>
  <si>
    <t>navTobi, qvanaxSiri da navTobproduqtebi</t>
  </si>
  <si>
    <t>sxvadasxva zogadi da specialuri daniSnulebis manqana-danadgarebi</t>
  </si>
  <si>
    <t xml:space="preserve"> beWdva da masTan dakavSirebuli momsaxurebebi</t>
  </si>
  <si>
    <t>specialuri tansacmeli da aqsesuarebi</t>
  </si>
  <si>
    <t>fexsacmeli</t>
  </si>
  <si>
    <t>xelsawyoebi, saketebi, gasaRebebi, anjamebi, damWerebi, Wajvebi da zambarebi/resorebi</t>
  </si>
  <si>
    <t>saamqros danadgarebi</t>
  </si>
  <si>
    <t>amwe da gadasazidi mowyobilobebi da maTi nawilebi</t>
  </si>
  <si>
    <t>individualuri da damxmare mowyobilobebi</t>
  </si>
  <si>
    <t>Carxebi</t>
  </si>
  <si>
    <t>sasuqebi da nitrogenuli naerTebi</t>
  </si>
  <si>
    <t>saojaxo teqnika</t>
  </si>
  <si>
    <t>izolirebuli mavTuli da kabeli</t>
  </si>
  <si>
    <t>garedan Casacmeli tansacmeli</t>
  </si>
  <si>
    <t xml:space="preserve">sagangebo situaciebis dros gamosayenebeli mowyobilobebi da usafrTxoebis saSualebebi </t>
  </si>
  <si>
    <t>samuSao tansacmeli, spectansacmeli da aqsesuarebi</t>
  </si>
  <si>
    <t>avejis aqsesuarebi</t>
  </si>
  <si>
    <t>arqiteqturuli da masTan dakavSirebuli momsaxurebebi</t>
  </si>
  <si>
    <t>satelekomunikacio mowyobilobebi da aqsesuarebi</t>
  </si>
  <si>
    <t>dasufTaveba da sanitariuli momsaxureba</t>
  </si>
  <si>
    <t xml:space="preserve">               danarTi #1</t>
  </si>
  <si>
    <t>xili, bostneuli da monaTesave produqtebi</t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</si>
  <si>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"v" qvepunqti</t>
    </r>
  </si>
  <si>
    <t>sxvadasxva sakvebi produqtebi</t>
  </si>
  <si>
    <t>sasmelebi, Tambaqo da monaTesave produqtebi</t>
  </si>
  <si>
    <t>tansacmeli</t>
  </si>
  <si>
    <t>samkaulebi, saaTebi da monaTesave nivTebi</t>
  </si>
  <si>
    <t>rezinisa da plastmasis masalebi</t>
  </si>
  <si>
    <t>farmacevtuli produqtebi</t>
  </si>
  <si>
    <t>fizikuri maxasiaTeblebis kontrolis xelsawyoebi</t>
  </si>
  <si>
    <t>qsovilis nivTebi</t>
  </si>
  <si>
    <t>danadgarebi meqanikuri energiis warmoebisa da gamoyenebisTvis</t>
  </si>
  <si>
    <t xml:space="preserve">samSeneblo masalebi da damxmare samSeneblo masalebi </t>
  </si>
  <si>
    <t>kabelebi, mavTulebi da maTTan dakavSirebuli masalebi</t>
  </si>
  <si>
    <t>saRebavebi, laqebi da mastikebi</t>
  </si>
  <si>
    <t>samSeneblo-samontaJo samuSaoebi</t>
  </si>
  <si>
    <t>Senobis dasrulebis samuSaoebi</t>
  </si>
  <si>
    <t>tumboebis, sarqvelebis, onkanebisa da liTonis konteinerebis, aseve, manqana-danadgarebis SekeTeba da teqnikuri momsaxureba</t>
  </si>
  <si>
    <t>satelekomunikacio momsaxurebebi</t>
  </si>
  <si>
    <t>sabanko da sainvesticio momsaxurebebi</t>
  </si>
  <si>
    <t>laboratoriuli momsaxurebebi</t>
  </si>
  <si>
    <t>sxvadasxva komerciuli momsaxureba da masTan dakavSirebuli momsaxurebebi</t>
  </si>
  <si>
    <t>sxvadasxva momsaxureba</t>
  </si>
  <si>
    <t xml:space="preserve">                  danarTi #1</t>
  </si>
  <si>
    <t xml:space="preserve">             saxelmwifo Sesyidvebis wliuri gegmis forma </t>
  </si>
  <si>
    <r>
      <t xml:space="preserve">4. dafinansebis wyaro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rFont val="AcadNusx"/>
      </rPr>
      <t>granti (</t>
    </r>
    <r>
      <rPr>
        <b/>
        <sz val="9"/>
        <rFont val="Times New Roman"/>
        <family val="1"/>
      </rPr>
      <t>BTC Co</t>
    </r>
    <r>
      <rPr>
        <b/>
        <sz val="9"/>
        <rFont val="AcadNusx"/>
      </rPr>
      <t>) (</t>
    </r>
    <r>
      <rPr>
        <b/>
        <sz val="9"/>
        <rFont val="Times New Roman"/>
        <family val="1"/>
      </rPr>
      <t>SCP Co</t>
    </r>
    <r>
      <rPr>
        <b/>
        <sz val="9"/>
        <rFont val="AcadNusx"/>
      </rPr>
      <t>)                                                                                  (xelSekrulebis # 32) (registraciis #1254)</t>
    </r>
  </si>
  <si>
    <r>
      <t xml:space="preserve">             saxelmwifo Sesyidvebis wliuri gegma</t>
    </r>
    <r>
      <rPr>
        <b/>
        <sz val="10"/>
        <rFont val="Sylfaen"/>
        <family val="1"/>
      </rPr>
      <t xml:space="preserve"> N P190003416</t>
    </r>
  </si>
  <si>
    <r>
      <t xml:space="preserve">1. Sedgenis TariRi                                                                            </t>
    </r>
    <r>
      <rPr>
        <b/>
        <sz val="9"/>
        <rFont val="AcadNusx"/>
      </rPr>
      <t xml:space="preserve">                 2 ივლისი 2020 weli</t>
    </r>
  </si>
  <si>
    <t>radiotelefoniis, radiosatelegrafo, radio- da telemauwyeblobis aparatura</t>
  </si>
  <si>
    <t xml:space="preserve">tele da radiosignalis mimRebebi da audio an videogamosaxulebis Camweri an aRwarmoebis aparatura </t>
  </si>
  <si>
    <t>ცარცები</t>
  </si>
  <si>
    <t>III kv</t>
  </si>
  <si>
    <t>III-IV kv</t>
  </si>
  <si>
    <t>საზომი ხელსაწყოები</t>
  </si>
  <si>
    <t>II kv</t>
  </si>
  <si>
    <t>IIIkv</t>
  </si>
  <si>
    <t>qselebis, internetisa da intranetis programuli paketebi</t>
  </si>
  <si>
    <t>monacemTa bazisa da operaciuli programuli paketebi</t>
  </si>
  <si>
    <t xml:space="preserve">(01) 20000 - remonti; </t>
  </si>
  <si>
    <t>erToblivi tenderi</t>
  </si>
  <si>
    <t>ofisis muSaobis uzrunvelyofasTan dakavSirebuli momsaxurebeb</t>
  </si>
  <si>
    <t>satreningo momsaxurebebi</t>
  </si>
  <si>
    <t xml:space="preserve">finansuri departamentis, Sesyidvebis sammarTvelos ufrosi                                                                                        </t>
  </si>
  <si>
    <r>
      <t xml:space="preserve">             saxelmwifo Sesyidvebis wliuri gegma</t>
    </r>
    <r>
      <rPr>
        <b/>
        <sz val="10"/>
        <rFont val="Sylfaen"/>
        <family val="1"/>
      </rPr>
      <t xml:space="preserve"> N P</t>
    </r>
    <r>
      <rPr>
        <b/>
        <sz val="10"/>
        <rFont val="AcadNusx"/>
      </rPr>
      <t>190003416</t>
    </r>
  </si>
  <si>
    <r>
      <t>3 ივნისი</t>
    </r>
    <r>
      <rPr>
        <b/>
        <sz val="9"/>
        <rFont val="AcadNusx"/>
      </rPr>
      <t xml:space="preserve"> 2020 weli</t>
    </r>
  </si>
  <si>
    <r>
      <t xml:space="preserve">4. dafinansebis wyaro                                                     </t>
    </r>
    <r>
      <rPr>
        <b/>
        <sz val="9"/>
        <rFont val="AcadNusx"/>
      </rPr>
      <t>sakuTari saxsrebi</t>
    </r>
  </si>
  <si>
    <t>09200000</t>
  </si>
  <si>
    <t>II-IV kv</t>
  </si>
  <si>
    <t>16600000</t>
  </si>
  <si>
    <t>სპეციალიზებული სასოფლო-სამეურნეო ან სატყეო დანიშნულების მანქანა-დანადგარები</t>
  </si>
  <si>
    <t>sabargo nivTebi, sasarajo nakeTobebi, tomrebi da CanTebi</t>
  </si>
  <si>
    <t>tyavis, teqstilis, rezinisa da plastmasis narCeni</t>
  </si>
  <si>
    <t xml:space="preserve"> sxvadasxva nabeWdi masala</t>
  </si>
  <si>
    <t>akumulatorebi, denis pirveladi wyaroebi da pirveladi</t>
  </si>
  <si>
    <r>
      <rPr>
        <b/>
        <sz val="9"/>
        <color rgb="FFFF0000"/>
        <rFont val="AcadNusx"/>
      </rPr>
      <t>3300</t>
    </r>
    <r>
      <rPr>
        <b/>
        <sz val="9"/>
        <rFont val="AcadNusx"/>
      </rPr>
      <t xml:space="preserve"> არაფინნასური</t>
    </r>
  </si>
  <si>
    <t>tele- da radiosignalis mimRebebi da audio- an videogamosaxulebis Camweri an aRwarmoebis aparatura</t>
  </si>
  <si>
    <t>samedicino mowyobilobebi</t>
  </si>
  <si>
    <t>satransporto saSualebebis Zarebi, misabmelebi</t>
  </si>
  <si>
    <t>ქსოვილის ნივთები</t>
  </si>
  <si>
    <t>bunebrivi wyali</t>
  </si>
  <si>
    <t>saqmiani garigebebisa da piradi saqmeebis marTvis programuli paketebi</t>
  </si>
  <si>
    <t>kanonis  me-10¹ muxlis me-3 punqtis "z" qvepunqti</t>
  </si>
  <si>
    <t>preiskurantiT</t>
  </si>
  <si>
    <t xml:space="preserve">sasadiloebisa da sazogadoebrivi kvebis sawarmoebis momsaxureba  </t>
  </si>
  <si>
    <t>saavtomobilo transportis momsaxurebebi</t>
  </si>
  <si>
    <t>გშ</t>
  </si>
  <si>
    <t xml:space="preserve">finansuri departamentis, Sesyidvebis sammarTvelos ufrosi                                                                                     </t>
  </si>
  <si>
    <r>
      <t xml:space="preserve">1. Sedgenis TariRi                                                                            </t>
    </r>
    <r>
      <rPr>
        <b/>
        <sz val="9"/>
        <rFont val="AcadNusx"/>
      </rPr>
      <t xml:space="preserve">                 03 ივნისი 2020 weli</t>
    </r>
  </si>
  <si>
    <t xml:space="preserve">TviTmfrinavebi (sahaero xomaldebi) da kosmosuri xomaldebi </t>
  </si>
  <si>
    <t>სანავიგაციო და მეტეოროლოგიური ხელსაწყოები</t>
  </si>
  <si>
    <t>ოპტიკური ხელსაწყოები</t>
  </si>
  <si>
    <t>სამედიცინო მოწყობილობები</t>
  </si>
  <si>
    <t>მთლიანი ან ნაწილობრივი სამშენებლო სამუშაოები და სამოქალაქო მშენებლობის სამუშაოები</t>
  </si>
  <si>
    <t>ofisis muSaobis uzrunvelyofasTan dakavSirebuli momsaxurebebi</t>
  </si>
  <si>
    <t xml:space="preserve">finansuri departamentis, Sesyidvebis sammarTvelos ufrosi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</si>
</sst>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"/>
    <numFmt numFmtId="165" formatCode="0.000"/>
  </numFmts>
  <fonts count="30" x14ac:knownFonts="1">
    <font>
      <sz val="10"/>
      <name val="Arial"/>
      <charset val="204"/>
    </font>
    <font>
      <sz val="8"/>
      <name val="Arial"/>
      <family val="2"/>
      <charset val="204"/>
    </font>
    <font>
      <b/>
      <sz val="10"/>
      <name val="AcadNusx"/>
    </font>
    <font>
      <sz val="10"/>
      <name val="AcadNusx"/>
    </font>
    <font>
      <sz val="7"/>
      <name val="AcadNusx"/>
    </font>
    <font>
      <sz val="6"/>
      <name val="AcadNusx"/>
    </font>
    <font>
      <sz val="9"/>
      <name val="AcadNusx"/>
    </font>
    <font>
      <sz val="8"/>
      <name val="AcadNusx"/>
    </font>
    <font>
      <sz val="8"/>
      <name val="Times New Roman"/>
      <family val="1"/>
      <charset val="204"/>
    </font>
    <font>
      <sz val="10"/>
      <color rgb="FFFF0000"/>
      <name val="AcadNusx"/>
    </font>
    <font>
      <b/>
      <sz val="8"/>
      <name val="AcadNusx"/>
    </font>
    <font>
      <sz val="7"/>
      <name val="Calibri"/>
      <family val="2"/>
      <charset val="204"/>
    </font>
    <font>
      <b/>
      <sz val="12"/>
      <name val="AcadNusx"/>
    </font>
    <font>
      <sz val="10"/>
      <name val="Arial"/>
      <family val="2"/>
    </font>
    <font>
      <sz val="6"/>
      <color rgb="FFFF0000"/>
      <name val="AcadNusx"/>
    </font>
    <font>
      <sz val="8"/>
      <color rgb="FFFF0000"/>
      <name val="AcadNusx"/>
    </font>
    <font>
      <b/>
      <i/>
      <sz val="9"/>
      <name val="AcadNusx"/>
    </font>
    <font>
      <b/>
      <sz val="9"/>
      <name val="AcadNusx"/>
    </font>
    <font>
      <sz val="9"/>
      <name val="Arial"/>
      <family val="2"/>
    </font>
    <font>
      <b/>
      <sz val="9"/>
      <color rgb="FF00B050"/>
      <name val="AcadNusx"/>
    </font>
    <font>
      <b/>
      <sz val="9"/>
      <color rgb="FFFF0000"/>
      <name val="AcadNusx"/>
    </font>
    <font>
      <sz val="9"/>
      <color theme="1"/>
      <name val="AcadNusx"/>
    </font>
    <font>
      <b/>
      <sz val="9"/>
      <name val="Times New Roman"/>
      <family val="1"/>
    </font>
    <font>
      <sz val="8"/>
      <color rgb="FFFF0000"/>
      <name val="Times New Roman"/>
      <family val="1"/>
      <charset val="204"/>
    </font>
    <font>
      <b/>
      <sz val="10"/>
      <color rgb="FFFF0000"/>
      <name val="AcadNusx"/>
    </font>
    <font>
      <b/>
      <sz val="10"/>
      <color rgb="FF0070C0"/>
      <name val="AcadNusx"/>
    </font>
    <font>
      <b/>
      <sz val="10"/>
      <color rgb="FF00B050"/>
      <name val="AcadNusx"/>
    </font>
    <font>
      <b/>
      <sz val="10"/>
      <name val="Sylfaen"/>
      <family val="1"/>
    </font>
    <font>
      <sz val="9"/>
      <color rgb="FFFF0000"/>
      <name val="AcadNusx"/>
    </font>
    <font>
      <b/>
      <sz val="7"/>
      <color rgb="FF0070C0"/>
      <name val="AcadNusx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109">
    <xf numFmtId="0" fontId="0" fillId="0" borderId="0" xfId="0"/>
    <xf numFmtId="164" fontId="3" fillId="0" borderId="0" xfId="1" applyNumberFormat="1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1" fontId="12" fillId="0" borderId="0" xfId="1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64" fontId="7" fillId="0" borderId="0" xfId="1" applyNumberFormat="1" applyFont="1" applyFill="1" applyAlignment="1">
      <alignment vertical="center" wrapText="1"/>
    </xf>
    <xf numFmtId="1" fontId="2" fillId="0" borderId="0" xfId="1" applyNumberFormat="1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1" fontId="6" fillId="0" borderId="1" xfId="1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6" fillId="0" borderId="0" xfId="0" applyFont="1" applyFill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1" fontId="20" fillId="0" borderId="1" xfId="1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1" fontId="21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" fontId="3" fillId="0" borderId="0" xfId="0" applyNumberFormat="1" applyFont="1" applyFill="1" applyAlignment="1">
      <alignment horizontal="center" vertical="center" wrapText="1"/>
    </xf>
    <xf numFmtId="1" fontId="6" fillId="0" borderId="1" xfId="1" applyNumberFormat="1" applyFont="1" applyFill="1" applyBorder="1" applyAlignment="1">
      <alignment horizontal="center" vertical="center"/>
    </xf>
    <xf numFmtId="1" fontId="20" fillId="0" borderId="1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 wrapText="1"/>
    </xf>
    <xf numFmtId="2" fontId="6" fillId="0" borderId="1" xfId="1" applyNumberFormat="1" applyFont="1" applyFill="1" applyBorder="1" applyAlignment="1">
      <alignment horizontal="center" vertical="center" wrapText="1"/>
    </xf>
    <xf numFmtId="2" fontId="20" fillId="0" borderId="1" xfId="1" applyNumberFormat="1" applyFont="1" applyFill="1" applyBorder="1" applyAlignment="1">
      <alignment horizontal="center" vertical="center" wrapText="1"/>
    </xf>
    <xf numFmtId="2" fontId="2" fillId="0" borderId="0" xfId="1" applyNumberFormat="1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" fontId="2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2" fontId="2" fillId="0" borderId="0" xfId="1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/>
    </xf>
    <xf numFmtId="0" fontId="18" fillId="0" borderId="6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/>
    </xf>
    <xf numFmtId="0" fontId="18" fillId="0" borderId="8" xfId="0" applyFont="1" applyFill="1" applyBorder="1" applyAlignment="1">
      <alignment horizontal="center"/>
    </xf>
    <xf numFmtId="0" fontId="18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2" fontId="28" fillId="0" borderId="1" xfId="1" applyNumberFormat="1" applyFont="1" applyFill="1" applyBorder="1" applyAlignment="1">
      <alignment horizontal="center" vertical="center" wrapText="1"/>
    </xf>
    <xf numFmtId="2" fontId="6" fillId="0" borderId="1" xfId="1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17" fillId="0" borderId="1" xfId="1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2" fontId="21" fillId="0" borderId="1" xfId="1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2" fontId="2" fillId="0" borderId="7" xfId="0" applyNumberFormat="1" applyFont="1" applyFill="1" applyBorder="1" applyAlignment="1">
      <alignment horizontal="center" vertical="center" wrapText="1"/>
    </xf>
    <xf numFmtId="2" fontId="2" fillId="0" borderId="8" xfId="0" applyNumberFormat="1" applyFont="1" applyFill="1" applyBorder="1" applyAlignment="1">
      <alignment horizontal="center" vertical="center" wrapText="1"/>
    </xf>
    <xf numFmtId="2" fontId="2" fillId="0" borderId="9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29" fillId="0" borderId="11" xfId="0" applyFont="1" applyFill="1" applyBorder="1" applyAlignment="1">
      <alignment horizontal="center" vertical="center" wrapText="1"/>
    </xf>
    <xf numFmtId="2" fontId="4" fillId="0" borderId="0" xfId="0" applyNumberFormat="1" applyFont="1" applyFill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96</xdr:row>
      <xdr:rowOff>0</xdr:rowOff>
    </xdr:from>
    <xdr:to>
      <xdr:col>5</xdr:col>
      <xdr:colOff>981075</xdr:colOff>
      <xdr:row>96</xdr:row>
      <xdr:rowOff>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3305175" y="1850707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103</xdr:row>
      <xdr:rowOff>9525</xdr:rowOff>
    </xdr:from>
    <xdr:to>
      <xdr:col>5</xdr:col>
      <xdr:colOff>981075</xdr:colOff>
      <xdr:row>103</xdr:row>
      <xdr:rowOff>9525</xdr:rowOff>
    </xdr:to>
    <xdr:sp macro="" textlink="">
      <xdr:nvSpPr>
        <xdr:cNvPr id="3" name="Line 6"/>
        <xdr:cNvSpPr>
          <a:spLocks noChangeShapeType="1"/>
        </xdr:cNvSpPr>
      </xdr:nvSpPr>
      <xdr:spPr bwMode="auto">
        <a:xfrm flipV="1">
          <a:off x="3314700" y="19450050"/>
          <a:ext cx="1381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96</xdr:row>
      <xdr:rowOff>9525</xdr:rowOff>
    </xdr:from>
    <xdr:to>
      <xdr:col>5</xdr:col>
      <xdr:colOff>971550</xdr:colOff>
      <xdr:row>96</xdr:row>
      <xdr:rowOff>9525</xdr:rowOff>
    </xdr:to>
    <xdr:sp macro="" textlink="">
      <xdr:nvSpPr>
        <xdr:cNvPr id="4" name="Line 6"/>
        <xdr:cNvSpPr>
          <a:spLocks noChangeShapeType="1"/>
        </xdr:cNvSpPr>
      </xdr:nvSpPr>
      <xdr:spPr bwMode="auto">
        <a:xfrm flipV="1">
          <a:off x="3314700" y="18516600"/>
          <a:ext cx="13716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72259</xdr:colOff>
      <xdr:row>1</xdr:row>
      <xdr:rowOff>361292</xdr:rowOff>
    </xdr:from>
    <xdr:to>
      <xdr:col>2</xdr:col>
      <xdr:colOff>346443</xdr:colOff>
      <xdr:row>4</xdr:row>
      <xdr:rowOff>163652</xdr:rowOff>
    </xdr:to>
    <xdr:pic>
      <xdr:nvPicPr>
        <xdr:cNvPr id="5" name="Picture 4" descr="Logo - winner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449" y="722585"/>
          <a:ext cx="944218" cy="88623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0</xdr:colOff>
      <xdr:row>87</xdr:row>
      <xdr:rowOff>0</xdr:rowOff>
    </xdr:from>
    <xdr:to>
      <xdr:col>5</xdr:col>
      <xdr:colOff>981075</xdr:colOff>
      <xdr:row>87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4629150" y="39719250"/>
          <a:ext cx="2409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94</xdr:row>
      <xdr:rowOff>9525</xdr:rowOff>
    </xdr:from>
    <xdr:to>
      <xdr:col>5</xdr:col>
      <xdr:colOff>981075</xdr:colOff>
      <xdr:row>94</xdr:row>
      <xdr:rowOff>9525</xdr:rowOff>
    </xdr:to>
    <xdr:sp macro="" textlink="">
      <xdr:nvSpPr>
        <xdr:cNvPr id="7" name="Line 6"/>
        <xdr:cNvSpPr>
          <a:spLocks noChangeShapeType="1"/>
        </xdr:cNvSpPr>
      </xdr:nvSpPr>
      <xdr:spPr bwMode="auto">
        <a:xfrm flipV="1">
          <a:off x="4629150" y="41128950"/>
          <a:ext cx="2409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87</xdr:row>
      <xdr:rowOff>9525</xdr:rowOff>
    </xdr:from>
    <xdr:to>
      <xdr:col>5</xdr:col>
      <xdr:colOff>971550</xdr:colOff>
      <xdr:row>87</xdr:row>
      <xdr:rowOff>9525</xdr:rowOff>
    </xdr:to>
    <xdr:sp macro="" textlink="">
      <xdr:nvSpPr>
        <xdr:cNvPr id="8" name="Line 6"/>
        <xdr:cNvSpPr>
          <a:spLocks noChangeShapeType="1"/>
        </xdr:cNvSpPr>
      </xdr:nvSpPr>
      <xdr:spPr bwMode="auto">
        <a:xfrm flipV="1">
          <a:off x="4629150" y="39728775"/>
          <a:ext cx="24098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80</xdr:row>
      <xdr:rowOff>0</xdr:rowOff>
    </xdr:from>
    <xdr:to>
      <xdr:col>5</xdr:col>
      <xdr:colOff>981075</xdr:colOff>
      <xdr:row>80</xdr:row>
      <xdr:rowOff>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4505325" y="39595425"/>
          <a:ext cx="2257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85</xdr:row>
      <xdr:rowOff>9525</xdr:rowOff>
    </xdr:from>
    <xdr:to>
      <xdr:col>5</xdr:col>
      <xdr:colOff>981075</xdr:colOff>
      <xdr:row>85</xdr:row>
      <xdr:rowOff>9525</xdr:rowOff>
    </xdr:to>
    <xdr:sp macro="" textlink="">
      <xdr:nvSpPr>
        <xdr:cNvPr id="3" name="Line 6"/>
        <xdr:cNvSpPr>
          <a:spLocks noChangeShapeType="1"/>
        </xdr:cNvSpPr>
      </xdr:nvSpPr>
      <xdr:spPr bwMode="auto">
        <a:xfrm flipV="1">
          <a:off x="4505325" y="41890950"/>
          <a:ext cx="2257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80</xdr:row>
      <xdr:rowOff>9525</xdr:rowOff>
    </xdr:from>
    <xdr:to>
      <xdr:col>5</xdr:col>
      <xdr:colOff>971550</xdr:colOff>
      <xdr:row>80</xdr:row>
      <xdr:rowOff>9525</xdr:rowOff>
    </xdr:to>
    <xdr:sp macro="" textlink="">
      <xdr:nvSpPr>
        <xdr:cNvPr id="4" name="Line 6"/>
        <xdr:cNvSpPr>
          <a:spLocks noChangeShapeType="1"/>
        </xdr:cNvSpPr>
      </xdr:nvSpPr>
      <xdr:spPr bwMode="auto">
        <a:xfrm flipV="1">
          <a:off x="4505325" y="39604950"/>
          <a:ext cx="22574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29308</xdr:colOff>
      <xdr:row>1</xdr:row>
      <xdr:rowOff>124558</xdr:rowOff>
    </xdr:from>
    <xdr:to>
      <xdr:col>2</xdr:col>
      <xdr:colOff>306776</xdr:colOff>
      <xdr:row>4</xdr:row>
      <xdr:rowOff>124240</xdr:rowOff>
    </xdr:to>
    <xdr:pic>
      <xdr:nvPicPr>
        <xdr:cNvPr id="5" name="Picture 4" descr="Logo - winner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351693"/>
          <a:ext cx="944218" cy="88623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0</xdr:colOff>
      <xdr:row>86</xdr:row>
      <xdr:rowOff>0</xdr:rowOff>
    </xdr:from>
    <xdr:to>
      <xdr:col>5</xdr:col>
      <xdr:colOff>981075</xdr:colOff>
      <xdr:row>86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4505325" y="31261050"/>
          <a:ext cx="2314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89</xdr:row>
      <xdr:rowOff>9525</xdr:rowOff>
    </xdr:from>
    <xdr:to>
      <xdr:col>6</xdr:col>
      <xdr:colOff>2931</xdr:colOff>
      <xdr:row>89</xdr:row>
      <xdr:rowOff>9525</xdr:rowOff>
    </xdr:to>
    <xdr:sp macro="" textlink="">
      <xdr:nvSpPr>
        <xdr:cNvPr id="7" name="Line 6"/>
        <xdr:cNvSpPr>
          <a:spLocks noChangeShapeType="1"/>
        </xdr:cNvSpPr>
      </xdr:nvSpPr>
      <xdr:spPr bwMode="auto">
        <a:xfrm flipV="1">
          <a:off x="4506058" y="32101448"/>
          <a:ext cx="23182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86</xdr:row>
      <xdr:rowOff>9525</xdr:rowOff>
    </xdr:from>
    <xdr:to>
      <xdr:col>5</xdr:col>
      <xdr:colOff>971550</xdr:colOff>
      <xdr:row>86</xdr:row>
      <xdr:rowOff>9525</xdr:rowOff>
    </xdr:to>
    <xdr:sp macro="" textlink="">
      <xdr:nvSpPr>
        <xdr:cNvPr id="8" name="Line 6"/>
        <xdr:cNvSpPr>
          <a:spLocks noChangeShapeType="1"/>
        </xdr:cNvSpPr>
      </xdr:nvSpPr>
      <xdr:spPr bwMode="auto">
        <a:xfrm flipV="1">
          <a:off x="4505325" y="31270575"/>
          <a:ext cx="231457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619125</xdr:colOff>
      <xdr:row>25</xdr:row>
      <xdr:rowOff>0</xdr:rowOff>
    </xdr:from>
    <xdr:to>
      <xdr:col>5</xdr:col>
      <xdr:colOff>981075</xdr:colOff>
      <xdr:row>25</xdr:row>
      <xdr:rowOff>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5124450" y="11096625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628650</xdr:colOff>
      <xdr:row>30</xdr:row>
      <xdr:rowOff>9525</xdr:rowOff>
    </xdr:from>
    <xdr:to>
      <xdr:col>5</xdr:col>
      <xdr:colOff>981075</xdr:colOff>
      <xdr:row>30</xdr:row>
      <xdr:rowOff>9525</xdr:rowOff>
    </xdr:to>
    <xdr:sp macro="" textlink="">
      <xdr:nvSpPr>
        <xdr:cNvPr id="3" name="Line 6"/>
        <xdr:cNvSpPr>
          <a:spLocks noChangeShapeType="1"/>
        </xdr:cNvSpPr>
      </xdr:nvSpPr>
      <xdr:spPr bwMode="auto">
        <a:xfrm flipV="1">
          <a:off x="5133975" y="13354050"/>
          <a:ext cx="1628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628650</xdr:colOff>
      <xdr:row>25</xdr:row>
      <xdr:rowOff>9525</xdr:rowOff>
    </xdr:from>
    <xdr:to>
      <xdr:col>5</xdr:col>
      <xdr:colOff>971550</xdr:colOff>
      <xdr:row>25</xdr:row>
      <xdr:rowOff>9525</xdr:rowOff>
    </xdr:to>
    <xdr:sp macro="" textlink="">
      <xdr:nvSpPr>
        <xdr:cNvPr id="4" name="Line 6"/>
        <xdr:cNvSpPr>
          <a:spLocks noChangeShapeType="1"/>
        </xdr:cNvSpPr>
      </xdr:nvSpPr>
      <xdr:spPr bwMode="auto">
        <a:xfrm flipV="1">
          <a:off x="5133975" y="11106150"/>
          <a:ext cx="162877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124558</xdr:colOff>
      <xdr:row>1</xdr:row>
      <xdr:rowOff>43962</xdr:rowOff>
    </xdr:from>
    <xdr:to>
      <xdr:col>2</xdr:col>
      <xdr:colOff>402026</xdr:colOff>
      <xdr:row>4</xdr:row>
      <xdr:rowOff>168201</xdr:rowOff>
    </xdr:to>
    <xdr:pic>
      <xdr:nvPicPr>
        <xdr:cNvPr id="5" name="Picture 4" descr="Logo - winner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71097"/>
          <a:ext cx="944218" cy="88623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619125</xdr:colOff>
      <xdr:row>28</xdr:row>
      <xdr:rowOff>0</xdr:rowOff>
    </xdr:from>
    <xdr:to>
      <xdr:col>5</xdr:col>
      <xdr:colOff>981075</xdr:colOff>
      <xdr:row>28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124450" y="12220575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628650</xdr:colOff>
      <xdr:row>33</xdr:row>
      <xdr:rowOff>9525</xdr:rowOff>
    </xdr:from>
    <xdr:to>
      <xdr:col>5</xdr:col>
      <xdr:colOff>981075</xdr:colOff>
      <xdr:row>33</xdr:row>
      <xdr:rowOff>9525</xdr:rowOff>
    </xdr:to>
    <xdr:sp macro="" textlink="">
      <xdr:nvSpPr>
        <xdr:cNvPr id="7" name="Line 6"/>
        <xdr:cNvSpPr>
          <a:spLocks noChangeShapeType="1"/>
        </xdr:cNvSpPr>
      </xdr:nvSpPr>
      <xdr:spPr bwMode="auto">
        <a:xfrm flipV="1">
          <a:off x="5133975" y="13496925"/>
          <a:ext cx="1628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628650</xdr:colOff>
      <xdr:row>28</xdr:row>
      <xdr:rowOff>9525</xdr:rowOff>
    </xdr:from>
    <xdr:to>
      <xdr:col>5</xdr:col>
      <xdr:colOff>971550</xdr:colOff>
      <xdr:row>28</xdr:row>
      <xdr:rowOff>9525</xdr:rowOff>
    </xdr:to>
    <xdr:sp macro="" textlink="">
      <xdr:nvSpPr>
        <xdr:cNvPr id="8" name="Line 6"/>
        <xdr:cNvSpPr>
          <a:spLocks noChangeShapeType="1"/>
        </xdr:cNvSpPr>
      </xdr:nvSpPr>
      <xdr:spPr bwMode="auto">
        <a:xfrm flipV="1">
          <a:off x="5133975" y="12230100"/>
          <a:ext cx="162877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tabSelected="1" view="pageBreakPreview" zoomScale="145" zoomScaleNormal="145" zoomScaleSheetLayoutView="145" workbookViewId="0">
      <selection activeCell="C11" sqref="C11"/>
    </sheetView>
  </sheetViews>
  <sheetFormatPr defaultRowHeight="13.5" x14ac:dyDescent="0.2"/>
  <cols>
    <col min="1" max="1" width="3.85546875" style="50" customWidth="1"/>
    <col min="2" max="2" width="10" style="50" customWidth="1"/>
    <col min="3" max="3" width="55.5703125" style="26" customWidth="1"/>
    <col min="4" max="4" width="11.42578125" style="1" customWidth="1"/>
    <col min="5" max="5" width="12.28515625" style="26" bestFit="1" customWidth="1"/>
    <col min="6" max="6" width="12.42578125" style="26" bestFit="1" customWidth="1"/>
    <col min="7" max="7" width="10.7109375" style="26" customWidth="1"/>
    <col min="8" max="8" width="28.85546875" style="26" customWidth="1"/>
    <col min="9" max="9" width="20.85546875" style="11" customWidth="1"/>
    <col min="10" max="16384" width="9.140625" style="26"/>
  </cols>
  <sheetData>
    <row r="1" spans="1:9" ht="28.5" customHeight="1" x14ac:dyDescent="0.2"/>
    <row r="2" spans="1:9" s="13" customFormat="1" ht="28.5" customHeight="1" x14ac:dyDescent="0.2">
      <c r="A2" s="26"/>
      <c r="B2" s="26"/>
      <c r="C2" s="26"/>
      <c r="D2" s="1"/>
      <c r="E2" s="26"/>
      <c r="F2" s="26"/>
      <c r="G2" s="26"/>
      <c r="H2" s="20" t="s">
        <v>41</v>
      </c>
    </row>
    <row r="3" spans="1:9" s="13" customFormat="1" ht="28.5" customHeight="1" x14ac:dyDescent="0.2">
      <c r="A3" s="26"/>
      <c r="B3" s="26"/>
      <c r="C3" s="102" t="s">
        <v>108</v>
      </c>
      <c r="D3" s="102"/>
      <c r="E3" s="102"/>
      <c r="F3" s="102"/>
      <c r="G3" s="102"/>
      <c r="H3" s="26"/>
    </row>
    <row r="4" spans="1:9" s="13" customFormat="1" ht="28.5" customHeight="1" x14ac:dyDescent="0.2">
      <c r="A4" s="103"/>
      <c r="B4" s="104"/>
      <c r="C4" s="58" t="s">
        <v>109</v>
      </c>
      <c r="D4" s="58"/>
      <c r="E4" s="59"/>
      <c r="F4" s="67" t="s">
        <v>7</v>
      </c>
      <c r="G4" s="68"/>
      <c r="H4" s="69"/>
    </row>
    <row r="5" spans="1:9" s="13" customFormat="1" ht="28.5" customHeight="1" x14ac:dyDescent="0.2">
      <c r="A5" s="105"/>
      <c r="B5" s="106"/>
      <c r="C5" s="65"/>
      <c r="D5" s="65"/>
      <c r="E5" s="66"/>
      <c r="F5" s="70">
        <v>204578581</v>
      </c>
      <c r="G5" s="71"/>
      <c r="H5" s="72"/>
    </row>
    <row r="6" spans="1:9" s="13" customFormat="1" ht="28.5" customHeight="1" x14ac:dyDescent="0.2">
      <c r="A6" s="57" t="s">
        <v>8</v>
      </c>
      <c r="B6" s="58"/>
      <c r="C6" s="58"/>
      <c r="D6" s="58"/>
      <c r="E6" s="59"/>
      <c r="F6" s="57" t="s">
        <v>54</v>
      </c>
      <c r="G6" s="58"/>
      <c r="H6" s="59"/>
    </row>
    <row r="7" spans="1:9" s="13" customFormat="1" ht="28.5" customHeight="1" x14ac:dyDescent="0.2">
      <c r="A7" s="70" t="s">
        <v>21</v>
      </c>
      <c r="B7" s="71"/>
      <c r="C7" s="71"/>
      <c r="D7" s="71"/>
      <c r="E7" s="72"/>
      <c r="F7" s="64"/>
      <c r="G7" s="65"/>
      <c r="H7" s="66"/>
    </row>
    <row r="8" spans="1:9" s="13" customFormat="1" ht="28.5" customHeight="1" x14ac:dyDescent="0.2">
      <c r="A8" s="57" t="s">
        <v>15</v>
      </c>
      <c r="B8" s="58"/>
      <c r="C8" s="58"/>
      <c r="D8" s="58"/>
      <c r="E8" s="58"/>
      <c r="F8" s="58"/>
      <c r="G8" s="58"/>
      <c r="H8" s="59"/>
    </row>
    <row r="9" spans="1:9" s="15" customFormat="1" ht="28.5" customHeight="1" x14ac:dyDescent="0.2">
      <c r="A9" s="99">
        <f>SUM(D12:D83)</f>
        <v>10438334.98</v>
      </c>
      <c r="B9" s="100"/>
      <c r="C9" s="100"/>
      <c r="D9" s="100"/>
      <c r="E9" s="100"/>
      <c r="F9" s="100"/>
      <c r="G9" s="100"/>
      <c r="H9" s="101"/>
      <c r="I9" s="83"/>
    </row>
    <row r="10" spans="1:9" s="15" customFormat="1" ht="28.5" customHeight="1" x14ac:dyDescent="0.2">
      <c r="A10" s="44" t="s">
        <v>1</v>
      </c>
      <c r="B10" s="44" t="s">
        <v>2</v>
      </c>
      <c r="C10" s="44" t="s">
        <v>3</v>
      </c>
      <c r="D10" s="21" t="s">
        <v>39</v>
      </c>
      <c r="E10" s="44" t="s">
        <v>4</v>
      </c>
      <c r="F10" s="44" t="s">
        <v>5</v>
      </c>
      <c r="G10" s="44" t="s">
        <v>6</v>
      </c>
      <c r="H10" s="44" t="s">
        <v>0</v>
      </c>
      <c r="I10" s="83"/>
    </row>
    <row r="11" spans="1:9" s="15" customFormat="1" ht="28.5" customHeight="1" x14ac:dyDescent="0.2">
      <c r="A11" s="44">
        <v>1</v>
      </c>
      <c r="B11" s="44">
        <v>2</v>
      </c>
      <c r="C11" s="44">
        <v>3</v>
      </c>
      <c r="D11" s="16">
        <v>4</v>
      </c>
      <c r="E11" s="44">
        <v>5</v>
      </c>
      <c r="F11" s="44">
        <v>6</v>
      </c>
      <c r="G11" s="44">
        <v>7</v>
      </c>
      <c r="H11" s="44">
        <v>8</v>
      </c>
      <c r="I11" s="83"/>
    </row>
    <row r="12" spans="1:9" ht="28.5" customHeight="1" x14ac:dyDescent="0.2">
      <c r="A12" s="44">
        <v>1</v>
      </c>
      <c r="B12" s="84" t="s">
        <v>35</v>
      </c>
      <c r="C12" s="61" t="s">
        <v>36</v>
      </c>
      <c r="D12" s="44">
        <f>816000+25000-13250+25000</f>
        <v>852750</v>
      </c>
      <c r="E12" s="44" t="s">
        <v>14</v>
      </c>
      <c r="F12" s="17" t="s">
        <v>12</v>
      </c>
      <c r="G12" s="17" t="s">
        <v>25</v>
      </c>
      <c r="H12" s="18" t="s">
        <v>13</v>
      </c>
      <c r="I12" s="12"/>
    </row>
    <row r="13" spans="1:9" ht="28.5" customHeight="1" x14ac:dyDescent="0.2">
      <c r="A13" s="44">
        <v>2</v>
      </c>
      <c r="B13" s="85"/>
      <c r="C13" s="62"/>
      <c r="D13" s="16">
        <v>84000</v>
      </c>
      <c r="E13" s="44" t="s">
        <v>10</v>
      </c>
      <c r="F13" s="17" t="s">
        <v>12</v>
      </c>
      <c r="G13" s="17" t="s">
        <v>25</v>
      </c>
      <c r="H13" s="18"/>
      <c r="I13" s="12"/>
    </row>
    <row r="14" spans="1:9" ht="28.5" customHeight="1" x14ac:dyDescent="0.2">
      <c r="A14" s="44">
        <v>3</v>
      </c>
      <c r="B14" s="86" t="s">
        <v>61</v>
      </c>
      <c r="C14" s="61" t="s">
        <v>62</v>
      </c>
      <c r="D14" s="16">
        <v>30000</v>
      </c>
      <c r="E14" s="44" t="s">
        <v>14</v>
      </c>
      <c r="F14" s="17" t="s">
        <v>12</v>
      </c>
      <c r="G14" s="17" t="s">
        <v>25</v>
      </c>
      <c r="H14" s="18" t="s">
        <v>13</v>
      </c>
      <c r="I14" s="26"/>
    </row>
    <row r="15" spans="1:9" ht="28.5" customHeight="1" x14ac:dyDescent="0.2">
      <c r="A15" s="44">
        <v>4</v>
      </c>
      <c r="B15" s="87"/>
      <c r="C15" s="62"/>
      <c r="D15" s="16">
        <f>4000+500+450</f>
        <v>4950</v>
      </c>
      <c r="E15" s="44" t="s">
        <v>10</v>
      </c>
      <c r="F15" s="17" t="s">
        <v>12</v>
      </c>
      <c r="G15" s="17" t="s">
        <v>25</v>
      </c>
      <c r="H15" s="18"/>
      <c r="I15" s="26"/>
    </row>
    <row r="16" spans="1:9" s="14" customFormat="1" ht="28.5" customHeight="1" x14ac:dyDescent="0.2">
      <c r="A16" s="44">
        <v>5</v>
      </c>
      <c r="B16" s="44">
        <v>18200000</v>
      </c>
      <c r="C16" s="44" t="s">
        <v>75</v>
      </c>
      <c r="D16" s="16">
        <f>4000-2080+3000</f>
        <v>4920</v>
      </c>
      <c r="E16" s="44" t="s">
        <v>10</v>
      </c>
      <c r="F16" s="17" t="s">
        <v>12</v>
      </c>
      <c r="G16" s="17" t="s">
        <v>25</v>
      </c>
      <c r="H16" s="44"/>
    </row>
    <row r="17" spans="1:11" ht="28.5" customHeight="1" x14ac:dyDescent="0.2">
      <c r="A17" s="44">
        <v>6</v>
      </c>
      <c r="B17" s="44">
        <v>18400000</v>
      </c>
      <c r="C17" s="44" t="s">
        <v>65</v>
      </c>
      <c r="D17" s="16">
        <f>247000-7280+80</f>
        <v>239800</v>
      </c>
      <c r="E17" s="44" t="s">
        <v>26</v>
      </c>
      <c r="F17" s="17" t="s">
        <v>12</v>
      </c>
      <c r="G17" s="17" t="s">
        <v>25</v>
      </c>
      <c r="H17" s="18"/>
      <c r="I17" s="12"/>
    </row>
    <row r="18" spans="1:11" ht="28.5" customHeight="1" x14ac:dyDescent="0.2">
      <c r="A18" s="44">
        <v>7</v>
      </c>
      <c r="B18" s="48">
        <v>18500000</v>
      </c>
      <c r="C18" s="48" t="s">
        <v>88</v>
      </c>
      <c r="D18" s="16">
        <v>2000</v>
      </c>
      <c r="E18" s="44" t="s">
        <v>10</v>
      </c>
      <c r="F18" s="17" t="s">
        <v>12</v>
      </c>
      <c r="G18" s="17" t="s">
        <v>25</v>
      </c>
      <c r="H18" s="18"/>
      <c r="I18" s="26"/>
    </row>
    <row r="19" spans="1:11" ht="28.5" customHeight="1" x14ac:dyDescent="0.2">
      <c r="A19" s="44">
        <v>8</v>
      </c>
      <c r="B19" s="44">
        <v>18800000</v>
      </c>
      <c r="C19" s="44" t="s">
        <v>66</v>
      </c>
      <c r="D19" s="16">
        <v>98000</v>
      </c>
      <c r="E19" s="44" t="s">
        <v>26</v>
      </c>
      <c r="F19" s="17" t="s">
        <v>12</v>
      </c>
      <c r="G19" s="17" t="s">
        <v>25</v>
      </c>
      <c r="H19" s="18"/>
      <c r="I19" s="12"/>
    </row>
    <row r="20" spans="1:11" ht="28.5" customHeight="1" x14ac:dyDescent="0.2">
      <c r="A20" s="44">
        <v>9</v>
      </c>
      <c r="B20" s="44">
        <v>22800000</v>
      </c>
      <c r="C20" s="44" t="s">
        <v>42</v>
      </c>
      <c r="D20" s="16">
        <f>5000+6000</f>
        <v>11000</v>
      </c>
      <c r="E20" s="44" t="s">
        <v>26</v>
      </c>
      <c r="F20" s="17" t="s">
        <v>12</v>
      </c>
      <c r="G20" s="17" t="s">
        <v>25</v>
      </c>
      <c r="H20" s="18"/>
    </row>
    <row r="21" spans="1:11" ht="28.5" customHeight="1" x14ac:dyDescent="0.2">
      <c r="A21" s="44">
        <v>10</v>
      </c>
      <c r="B21" s="45">
        <v>24400000</v>
      </c>
      <c r="C21" s="44" t="s">
        <v>72</v>
      </c>
      <c r="D21" s="16">
        <f>1540+1050</f>
        <v>2590</v>
      </c>
      <c r="E21" s="44" t="s">
        <v>10</v>
      </c>
      <c r="F21" s="17" t="s">
        <v>12</v>
      </c>
      <c r="G21" s="17" t="s">
        <v>25</v>
      </c>
      <c r="H21" s="18"/>
      <c r="I21" s="26"/>
    </row>
    <row r="22" spans="1:11" ht="28.5" customHeight="1" x14ac:dyDescent="0.2">
      <c r="A22" s="44">
        <v>11</v>
      </c>
      <c r="B22" s="61">
        <v>30100000</v>
      </c>
      <c r="C22" s="61" t="s">
        <v>22</v>
      </c>
      <c r="D22" s="28">
        <f>21000-620</f>
        <v>20380</v>
      </c>
      <c r="E22" s="44" t="s">
        <v>26</v>
      </c>
      <c r="F22" s="17" t="s">
        <v>12</v>
      </c>
      <c r="G22" s="17" t="s">
        <v>25</v>
      </c>
      <c r="H22" s="19"/>
    </row>
    <row r="23" spans="1:11" ht="28.5" customHeight="1" x14ac:dyDescent="0.2">
      <c r="A23" s="44">
        <v>12</v>
      </c>
      <c r="B23" s="62"/>
      <c r="C23" s="62"/>
      <c r="D23" s="28">
        <v>23000</v>
      </c>
      <c r="E23" s="44" t="s">
        <v>14</v>
      </c>
      <c r="F23" s="17" t="s">
        <v>12</v>
      </c>
      <c r="G23" s="17" t="s">
        <v>25</v>
      </c>
      <c r="H23" s="18" t="s">
        <v>13</v>
      </c>
    </row>
    <row r="24" spans="1:11" ht="28.5" customHeight="1" x14ac:dyDescent="0.2">
      <c r="A24" s="44">
        <v>13</v>
      </c>
      <c r="B24" s="61">
        <v>30200000</v>
      </c>
      <c r="C24" s="61" t="s">
        <v>51</v>
      </c>
      <c r="D24" s="24">
        <v>6000</v>
      </c>
      <c r="E24" s="44" t="s">
        <v>14</v>
      </c>
      <c r="F24" s="17" t="s">
        <v>12</v>
      </c>
      <c r="G24" s="17" t="s">
        <v>25</v>
      </c>
      <c r="H24" s="18" t="s">
        <v>13</v>
      </c>
    </row>
    <row r="25" spans="1:11" ht="28.5" customHeight="1" x14ac:dyDescent="0.2">
      <c r="A25" s="44">
        <v>14</v>
      </c>
      <c r="B25" s="62"/>
      <c r="C25" s="62"/>
      <c r="D25" s="29">
        <f>110000-880-7000</f>
        <v>102120</v>
      </c>
      <c r="E25" s="44" t="s">
        <v>14</v>
      </c>
      <c r="F25" s="17" t="s">
        <v>12</v>
      </c>
      <c r="G25" s="17" t="s">
        <v>25</v>
      </c>
      <c r="H25" s="18" t="s">
        <v>13</v>
      </c>
    </row>
    <row r="26" spans="1:11" ht="28.5" customHeight="1" x14ac:dyDescent="0.2">
      <c r="A26" s="44">
        <v>15</v>
      </c>
      <c r="B26" s="44">
        <v>31400000</v>
      </c>
      <c r="C26" s="44" t="s">
        <v>29</v>
      </c>
      <c r="D26" s="16">
        <f>5000-4000</f>
        <v>1000</v>
      </c>
      <c r="E26" s="44" t="s">
        <v>10</v>
      </c>
      <c r="F26" s="17" t="s">
        <v>12</v>
      </c>
      <c r="G26" s="17" t="s">
        <v>25</v>
      </c>
      <c r="H26" s="18"/>
      <c r="I26" s="12"/>
    </row>
    <row r="27" spans="1:11" ht="28.5" customHeight="1" x14ac:dyDescent="0.2">
      <c r="A27" s="44"/>
      <c r="B27" s="44">
        <v>32200000</v>
      </c>
      <c r="C27" s="44" t="s">
        <v>110</v>
      </c>
      <c r="D27" s="16">
        <v>4900</v>
      </c>
      <c r="E27" s="44" t="s">
        <v>10</v>
      </c>
      <c r="F27" s="17" t="s">
        <v>12</v>
      </c>
      <c r="G27" s="17" t="s">
        <v>25</v>
      </c>
      <c r="H27" s="18"/>
      <c r="I27" s="12"/>
    </row>
    <row r="28" spans="1:11" ht="28.5" customHeight="1" x14ac:dyDescent="0.2">
      <c r="A28" s="44">
        <v>16</v>
      </c>
      <c r="B28" s="44">
        <v>32300000</v>
      </c>
      <c r="C28" s="44" t="s">
        <v>111</v>
      </c>
      <c r="D28" s="22">
        <v>44200</v>
      </c>
      <c r="E28" s="44" t="s">
        <v>26</v>
      </c>
      <c r="F28" s="17" t="s">
        <v>12</v>
      </c>
      <c r="G28" s="17" t="s">
        <v>25</v>
      </c>
      <c r="H28" s="18"/>
    </row>
    <row r="29" spans="1:11" ht="28.5" customHeight="1" x14ac:dyDescent="0.2">
      <c r="A29" s="44">
        <v>17</v>
      </c>
      <c r="B29" s="44">
        <v>32400000</v>
      </c>
      <c r="C29" s="44" t="s">
        <v>47</v>
      </c>
      <c r="D29" s="16">
        <v>4000</v>
      </c>
      <c r="E29" s="44" t="s">
        <v>10</v>
      </c>
      <c r="F29" s="17" t="s">
        <v>12</v>
      </c>
      <c r="G29" s="17" t="s">
        <v>25</v>
      </c>
      <c r="H29" s="18"/>
      <c r="I29" s="12"/>
    </row>
    <row r="30" spans="1:11" ht="28.5" customHeight="1" x14ac:dyDescent="0.2">
      <c r="A30" s="44">
        <v>18</v>
      </c>
      <c r="B30" s="44">
        <v>32500000</v>
      </c>
      <c r="C30" s="44" t="s">
        <v>80</v>
      </c>
      <c r="D30" s="16">
        <f>9540-4590</f>
        <v>4950</v>
      </c>
      <c r="E30" s="44" t="s">
        <v>10</v>
      </c>
      <c r="F30" s="17" t="s">
        <v>12</v>
      </c>
      <c r="G30" s="17" t="s">
        <v>25</v>
      </c>
      <c r="H30" s="18"/>
      <c r="K30" s="13"/>
    </row>
    <row r="31" spans="1:11" ht="28.5" customHeight="1" x14ac:dyDescent="0.2">
      <c r="A31" s="44">
        <v>19</v>
      </c>
      <c r="B31" s="61">
        <v>34100000</v>
      </c>
      <c r="C31" s="61" t="s">
        <v>50</v>
      </c>
      <c r="D31" s="22">
        <f>816000+119800</f>
        <v>935800</v>
      </c>
      <c r="E31" s="44" t="s">
        <v>26</v>
      </c>
      <c r="F31" s="17" t="s">
        <v>12</v>
      </c>
      <c r="G31" s="17" t="s">
        <v>25</v>
      </c>
      <c r="H31" s="44"/>
      <c r="I31" s="12"/>
    </row>
    <row r="32" spans="1:11" ht="28.5" customHeight="1" x14ac:dyDescent="0.2">
      <c r="A32" s="44">
        <v>20</v>
      </c>
      <c r="B32" s="62"/>
      <c r="C32" s="62"/>
      <c r="D32" s="22">
        <f>868000-44200</f>
        <v>823800</v>
      </c>
      <c r="E32" s="44" t="s">
        <v>14</v>
      </c>
      <c r="F32" s="17" t="s">
        <v>12</v>
      </c>
      <c r="G32" s="17" t="s">
        <v>25</v>
      </c>
      <c r="H32" s="18" t="s">
        <v>13</v>
      </c>
      <c r="I32" s="12"/>
    </row>
    <row r="33" spans="1:11" ht="28.5" customHeight="1" x14ac:dyDescent="0.2">
      <c r="A33" s="44">
        <v>21</v>
      </c>
      <c r="B33" s="44">
        <v>34300000</v>
      </c>
      <c r="C33" s="44" t="s">
        <v>37</v>
      </c>
      <c r="D33" s="16">
        <f>70000-3928</f>
        <v>66072</v>
      </c>
      <c r="E33" s="44" t="s">
        <v>14</v>
      </c>
      <c r="F33" s="17" t="s">
        <v>12</v>
      </c>
      <c r="G33" s="17" t="s">
        <v>25</v>
      </c>
      <c r="H33" s="18" t="s">
        <v>13</v>
      </c>
      <c r="I33" s="12"/>
    </row>
    <row r="34" spans="1:11" ht="28.5" customHeight="1" x14ac:dyDescent="0.2">
      <c r="A34" s="44">
        <v>22</v>
      </c>
      <c r="B34" s="44">
        <v>35100000</v>
      </c>
      <c r="C34" s="44" t="s">
        <v>76</v>
      </c>
      <c r="D34" s="16">
        <f>7000+10250</f>
        <v>17250</v>
      </c>
      <c r="E34" s="44" t="s">
        <v>26</v>
      </c>
      <c r="F34" s="17" t="s">
        <v>12</v>
      </c>
      <c r="G34" s="17" t="s">
        <v>25</v>
      </c>
      <c r="H34" s="44"/>
      <c r="I34" s="12"/>
    </row>
    <row r="35" spans="1:11" ht="28.5" customHeight="1" x14ac:dyDescent="0.2">
      <c r="A35" s="44"/>
      <c r="B35" s="44">
        <v>37822300</v>
      </c>
      <c r="C35" s="44" t="s">
        <v>112</v>
      </c>
      <c r="D35" s="16">
        <v>100</v>
      </c>
      <c r="E35" s="44" t="s">
        <v>10</v>
      </c>
      <c r="F35" s="17" t="s">
        <v>113</v>
      </c>
      <c r="G35" s="17" t="s">
        <v>114</v>
      </c>
      <c r="H35" s="44"/>
      <c r="I35" s="12"/>
    </row>
    <row r="36" spans="1:11" ht="28.5" customHeight="1" x14ac:dyDescent="0.2">
      <c r="A36" s="44"/>
      <c r="B36" s="44">
        <v>38300000</v>
      </c>
      <c r="C36" s="44" t="s">
        <v>115</v>
      </c>
      <c r="D36" s="16">
        <v>200</v>
      </c>
      <c r="E36" s="44" t="s">
        <v>10</v>
      </c>
      <c r="F36" s="17" t="s">
        <v>113</v>
      </c>
      <c r="G36" s="17" t="s">
        <v>114</v>
      </c>
      <c r="H36" s="44"/>
      <c r="I36" s="12"/>
    </row>
    <row r="37" spans="1:11" ht="28.5" customHeight="1" x14ac:dyDescent="0.2">
      <c r="A37" s="44">
        <v>23</v>
      </c>
      <c r="B37" s="44">
        <v>38400000</v>
      </c>
      <c r="C37" s="44" t="s">
        <v>91</v>
      </c>
      <c r="D37" s="16">
        <f>4000+620</f>
        <v>4620</v>
      </c>
      <c r="E37" s="44" t="s">
        <v>10</v>
      </c>
      <c r="F37" s="17" t="s">
        <v>12</v>
      </c>
      <c r="G37" s="17" t="s">
        <v>25</v>
      </c>
      <c r="H37" s="18"/>
      <c r="I37" s="26"/>
    </row>
    <row r="38" spans="1:11" ht="28.5" customHeight="1" x14ac:dyDescent="0.2">
      <c r="A38" s="44">
        <v>24</v>
      </c>
      <c r="B38" s="61">
        <v>39100000</v>
      </c>
      <c r="C38" s="61" t="s">
        <v>11</v>
      </c>
      <c r="D38" s="16">
        <f>30000-10000</f>
        <v>20000</v>
      </c>
      <c r="E38" s="44" t="s">
        <v>26</v>
      </c>
      <c r="F38" s="17" t="s">
        <v>12</v>
      </c>
      <c r="G38" s="17" t="s">
        <v>25</v>
      </c>
      <c r="H38" s="18"/>
      <c r="K38" s="13"/>
    </row>
    <row r="39" spans="1:11" ht="28.5" customHeight="1" x14ac:dyDescent="0.2">
      <c r="A39" s="44">
        <v>25</v>
      </c>
      <c r="B39" s="62"/>
      <c r="C39" s="62"/>
      <c r="D39" s="22">
        <v>170000</v>
      </c>
      <c r="E39" s="44" t="s">
        <v>26</v>
      </c>
      <c r="F39" s="17" t="s">
        <v>12</v>
      </c>
      <c r="G39" s="17" t="s">
        <v>25</v>
      </c>
      <c r="H39" s="18"/>
      <c r="K39" s="13"/>
    </row>
    <row r="40" spans="1:11" ht="28.5" customHeight="1" x14ac:dyDescent="0.2">
      <c r="A40" s="44">
        <v>26</v>
      </c>
      <c r="B40" s="44">
        <v>39200000</v>
      </c>
      <c r="C40" s="44" t="s">
        <v>78</v>
      </c>
      <c r="D40" s="16">
        <v>4000</v>
      </c>
      <c r="E40" s="44" t="s">
        <v>10</v>
      </c>
      <c r="F40" s="17" t="s">
        <v>12</v>
      </c>
      <c r="G40" s="17" t="s">
        <v>25</v>
      </c>
      <c r="H40" s="44"/>
      <c r="I40" s="12"/>
    </row>
    <row r="41" spans="1:11" ht="28.5" customHeight="1" x14ac:dyDescent="0.2">
      <c r="A41" s="44"/>
      <c r="B41" s="44">
        <v>39500000</v>
      </c>
      <c r="C41" s="44" t="s">
        <v>92</v>
      </c>
      <c r="D41" s="16">
        <v>4900</v>
      </c>
      <c r="E41" s="44" t="s">
        <v>10</v>
      </c>
      <c r="F41" s="17" t="s">
        <v>116</v>
      </c>
      <c r="G41" s="17" t="s">
        <v>117</v>
      </c>
      <c r="H41" s="44"/>
      <c r="I41" s="12"/>
    </row>
    <row r="42" spans="1:11" ht="28.5" customHeight="1" x14ac:dyDescent="0.2">
      <c r="A42" s="44">
        <v>27</v>
      </c>
      <c r="B42" s="44">
        <v>39700000</v>
      </c>
      <c r="C42" s="44" t="s">
        <v>73</v>
      </c>
      <c r="D42" s="16">
        <f>260+1570</f>
        <v>1830</v>
      </c>
      <c r="E42" s="44" t="s">
        <v>10</v>
      </c>
      <c r="F42" s="17" t="s">
        <v>12</v>
      </c>
      <c r="G42" s="17" t="s">
        <v>25</v>
      </c>
      <c r="H42" s="44"/>
      <c r="I42" s="12"/>
    </row>
    <row r="43" spans="1:11" ht="28.5" customHeight="1" x14ac:dyDescent="0.2">
      <c r="A43" s="44"/>
      <c r="B43" s="44">
        <v>42100000</v>
      </c>
      <c r="C43" s="44" t="s">
        <v>93</v>
      </c>
      <c r="D43" s="16">
        <v>3000</v>
      </c>
      <c r="E43" s="44" t="s">
        <v>10</v>
      </c>
      <c r="F43" s="17" t="s">
        <v>116</v>
      </c>
      <c r="G43" s="17" t="s">
        <v>117</v>
      </c>
      <c r="H43" s="44"/>
      <c r="I43" s="12"/>
    </row>
    <row r="44" spans="1:11" ht="28.5" customHeight="1" x14ac:dyDescent="0.2">
      <c r="A44" s="44">
        <v>28</v>
      </c>
      <c r="B44" s="44">
        <v>42600000</v>
      </c>
      <c r="C44" s="44" t="s">
        <v>71</v>
      </c>
      <c r="D44" s="16">
        <v>4500</v>
      </c>
      <c r="E44" s="44" t="s">
        <v>10</v>
      </c>
      <c r="F44" s="17" t="s">
        <v>12</v>
      </c>
      <c r="G44" s="17" t="s">
        <v>25</v>
      </c>
      <c r="H44" s="18"/>
    </row>
    <row r="45" spans="1:11" ht="28.5" customHeight="1" x14ac:dyDescent="0.2">
      <c r="A45" s="44">
        <v>29</v>
      </c>
      <c r="B45" s="86">
        <v>42900000</v>
      </c>
      <c r="C45" s="61" t="s">
        <v>63</v>
      </c>
      <c r="D45" s="16">
        <v>10000</v>
      </c>
      <c r="E45" s="44" t="s">
        <v>14</v>
      </c>
      <c r="F45" s="17" t="s">
        <v>12</v>
      </c>
      <c r="G45" s="17" t="s">
        <v>25</v>
      </c>
      <c r="H45" s="18" t="s">
        <v>13</v>
      </c>
      <c r="I45" s="26"/>
    </row>
    <row r="46" spans="1:11" ht="28.5" customHeight="1" x14ac:dyDescent="0.2">
      <c r="A46" s="44">
        <v>30</v>
      </c>
      <c r="B46" s="87"/>
      <c r="C46" s="62"/>
      <c r="D46" s="16">
        <v>540</v>
      </c>
      <c r="E46" s="44" t="s">
        <v>10</v>
      </c>
      <c r="F46" s="17" t="s">
        <v>12</v>
      </c>
      <c r="G46" s="17" t="s">
        <v>25</v>
      </c>
      <c r="H46" s="18"/>
      <c r="I46" s="26"/>
    </row>
    <row r="47" spans="1:11" ht="28.5" customHeight="1" x14ac:dyDescent="0.2">
      <c r="A47" s="44">
        <v>31</v>
      </c>
      <c r="B47" s="44">
        <v>43200000</v>
      </c>
      <c r="C47" s="44" t="s">
        <v>53</v>
      </c>
      <c r="D47" s="22">
        <v>386000</v>
      </c>
      <c r="E47" s="44" t="s">
        <v>26</v>
      </c>
      <c r="F47" s="17" t="s">
        <v>12</v>
      </c>
      <c r="G47" s="17" t="s">
        <v>25</v>
      </c>
      <c r="H47" s="44"/>
      <c r="I47" s="12"/>
    </row>
    <row r="48" spans="1:11" ht="28.5" customHeight="1" x14ac:dyDescent="0.2">
      <c r="A48" s="44">
        <v>32</v>
      </c>
      <c r="B48" s="48">
        <v>44400000</v>
      </c>
      <c r="C48" s="48" t="s">
        <v>46</v>
      </c>
      <c r="D48" s="16">
        <f>5000+6350+234.98</f>
        <v>11584.98</v>
      </c>
      <c r="E48" s="44" t="s">
        <v>26</v>
      </c>
      <c r="F48" s="17" t="s">
        <v>12</v>
      </c>
      <c r="G48" s="17" t="s">
        <v>25</v>
      </c>
      <c r="H48" s="18"/>
      <c r="I48" s="12"/>
    </row>
    <row r="49" spans="1:9" s="14" customFormat="1" ht="28.5" customHeight="1" x14ac:dyDescent="0.2">
      <c r="A49" s="44">
        <v>33</v>
      </c>
      <c r="B49" s="46">
        <v>44500000</v>
      </c>
      <c r="C49" s="44" t="s">
        <v>67</v>
      </c>
      <c r="D49" s="25">
        <v>4000</v>
      </c>
      <c r="E49" s="44" t="s">
        <v>10</v>
      </c>
      <c r="F49" s="17" t="s">
        <v>12</v>
      </c>
      <c r="G49" s="17" t="s">
        <v>25</v>
      </c>
      <c r="H49" s="44"/>
    </row>
    <row r="50" spans="1:9" ht="28.5" customHeight="1" x14ac:dyDescent="0.2">
      <c r="A50" s="44">
        <v>34</v>
      </c>
      <c r="B50" s="88">
        <v>45200000</v>
      </c>
      <c r="C50" s="48" t="s">
        <v>52</v>
      </c>
      <c r="D50" s="22">
        <f>3840460-124800-10000</f>
        <v>3705660</v>
      </c>
      <c r="E50" s="44" t="s">
        <v>26</v>
      </c>
      <c r="F50" s="17" t="s">
        <v>12</v>
      </c>
      <c r="G50" s="17" t="s">
        <v>25</v>
      </c>
      <c r="H50" s="18"/>
      <c r="I50" s="26"/>
    </row>
    <row r="51" spans="1:9" ht="28.5" customHeight="1" x14ac:dyDescent="0.2">
      <c r="A51" s="44">
        <v>35</v>
      </c>
      <c r="B51" s="44">
        <v>45300000</v>
      </c>
      <c r="C51" s="44" t="s">
        <v>97</v>
      </c>
      <c r="D51" s="22">
        <v>30000</v>
      </c>
      <c r="E51" s="44" t="s">
        <v>26</v>
      </c>
      <c r="F51" s="17" t="s">
        <v>12</v>
      </c>
      <c r="G51" s="17" t="s">
        <v>25</v>
      </c>
      <c r="H51" s="18"/>
    </row>
    <row r="52" spans="1:9" s="14" customFormat="1" ht="28.5" customHeight="1" x14ac:dyDescent="0.2">
      <c r="A52" s="44">
        <v>36</v>
      </c>
      <c r="B52" s="48">
        <v>45400000</v>
      </c>
      <c r="C52" s="48" t="s">
        <v>98</v>
      </c>
      <c r="D52" s="22">
        <v>904700</v>
      </c>
      <c r="E52" s="44" t="s">
        <v>26</v>
      </c>
      <c r="F52" s="17" t="s">
        <v>12</v>
      </c>
      <c r="G52" s="17" t="s">
        <v>25</v>
      </c>
      <c r="H52" s="44"/>
    </row>
    <row r="53" spans="1:9" ht="28.5" customHeight="1" x14ac:dyDescent="0.2">
      <c r="A53" s="44">
        <v>37</v>
      </c>
      <c r="B53" s="44">
        <v>48200000</v>
      </c>
      <c r="C53" s="44" t="s">
        <v>118</v>
      </c>
      <c r="D53" s="22">
        <v>380</v>
      </c>
      <c r="E53" s="44" t="s">
        <v>10</v>
      </c>
      <c r="F53" s="17" t="s">
        <v>12</v>
      </c>
      <c r="G53" s="17" t="s">
        <v>25</v>
      </c>
      <c r="H53" s="18"/>
    </row>
    <row r="54" spans="1:9" ht="28.5" customHeight="1" x14ac:dyDescent="0.2">
      <c r="A54" s="44">
        <v>38</v>
      </c>
      <c r="B54" s="48">
        <v>48600000</v>
      </c>
      <c r="C54" s="48" t="s">
        <v>119</v>
      </c>
      <c r="D54" s="16">
        <v>288</v>
      </c>
      <c r="E54" s="44" t="s">
        <v>10</v>
      </c>
      <c r="F54" s="17" t="s">
        <v>12</v>
      </c>
      <c r="G54" s="17" t="s">
        <v>25</v>
      </c>
      <c r="H54" s="18"/>
    </row>
    <row r="55" spans="1:9" ht="28.5" customHeight="1" x14ac:dyDescent="0.2">
      <c r="A55" s="44">
        <v>39</v>
      </c>
      <c r="B55" s="61">
        <v>50100000</v>
      </c>
      <c r="C55" s="61" t="s">
        <v>23</v>
      </c>
      <c r="D55" s="16">
        <f>30000+20000</f>
        <v>50000</v>
      </c>
      <c r="E55" s="44" t="s">
        <v>10</v>
      </c>
      <c r="F55" s="17" t="s">
        <v>12</v>
      </c>
      <c r="G55" s="17" t="s">
        <v>25</v>
      </c>
      <c r="H55" s="18" t="s">
        <v>57</v>
      </c>
      <c r="I55" s="89" t="s">
        <v>120</v>
      </c>
    </row>
    <row r="56" spans="1:9" ht="28.5" customHeight="1" x14ac:dyDescent="0.2">
      <c r="A56" s="44">
        <v>40</v>
      </c>
      <c r="B56" s="78"/>
      <c r="C56" s="78"/>
      <c r="D56" s="16">
        <f>380000+20000</f>
        <v>400000</v>
      </c>
      <c r="E56" s="44" t="s">
        <v>26</v>
      </c>
      <c r="F56" s="17" t="s">
        <v>12</v>
      </c>
      <c r="G56" s="17" t="s">
        <v>25</v>
      </c>
      <c r="H56" s="18"/>
      <c r="I56" s="89"/>
    </row>
    <row r="57" spans="1:9" ht="28.5" customHeight="1" x14ac:dyDescent="0.2">
      <c r="A57" s="44">
        <v>41</v>
      </c>
      <c r="B57" s="62"/>
      <c r="C57" s="62"/>
      <c r="D57" s="16">
        <v>15000</v>
      </c>
      <c r="E57" s="44" t="s">
        <v>26</v>
      </c>
      <c r="F57" s="17" t="s">
        <v>12</v>
      </c>
      <c r="G57" s="17" t="s">
        <v>25</v>
      </c>
      <c r="H57" s="18"/>
      <c r="I57" s="89"/>
    </row>
    <row r="58" spans="1:9" ht="28.5" customHeight="1" x14ac:dyDescent="0.2">
      <c r="A58" s="44">
        <v>42</v>
      </c>
      <c r="B58" s="44">
        <v>50300000</v>
      </c>
      <c r="C58" s="44" t="s">
        <v>45</v>
      </c>
      <c r="D58" s="16">
        <v>6720</v>
      </c>
      <c r="E58" s="44" t="s">
        <v>26</v>
      </c>
      <c r="F58" s="17" t="s">
        <v>12</v>
      </c>
      <c r="G58" s="17" t="s">
        <v>25</v>
      </c>
      <c r="H58" s="18"/>
    </row>
    <row r="59" spans="1:9" ht="28.5" customHeight="1" x14ac:dyDescent="0.2">
      <c r="A59" s="44">
        <v>43</v>
      </c>
      <c r="B59" s="44">
        <v>50700000</v>
      </c>
      <c r="C59" s="44" t="s">
        <v>48</v>
      </c>
      <c r="D59" s="16">
        <f>30000-7000-300</f>
        <v>22700</v>
      </c>
      <c r="E59" s="44" t="s">
        <v>26</v>
      </c>
      <c r="F59" s="17" t="s">
        <v>12</v>
      </c>
      <c r="G59" s="17" t="s">
        <v>25</v>
      </c>
      <c r="H59" s="18"/>
    </row>
    <row r="60" spans="1:9" ht="28.5" customHeight="1" x14ac:dyDescent="0.2">
      <c r="A60" s="44">
        <v>44</v>
      </c>
      <c r="B60" s="44">
        <v>63100000</v>
      </c>
      <c r="C60" s="44" t="s">
        <v>49</v>
      </c>
      <c r="D60" s="16">
        <f>8280+320</f>
        <v>8600</v>
      </c>
      <c r="E60" s="44" t="s">
        <v>26</v>
      </c>
      <c r="F60" s="17" t="s">
        <v>12</v>
      </c>
      <c r="G60" s="17" t="s">
        <v>25</v>
      </c>
      <c r="H60" s="18"/>
    </row>
    <row r="61" spans="1:9" s="50" customFormat="1" ht="28.5" customHeight="1" x14ac:dyDescent="0.2">
      <c r="A61" s="44">
        <v>45</v>
      </c>
      <c r="B61" s="44">
        <v>63700000</v>
      </c>
      <c r="C61" s="44" t="s">
        <v>19</v>
      </c>
      <c r="D61" s="16">
        <v>16340</v>
      </c>
      <c r="E61" s="44" t="s">
        <v>26</v>
      </c>
      <c r="F61" s="17" t="s">
        <v>12</v>
      </c>
      <c r="G61" s="17" t="s">
        <v>25</v>
      </c>
      <c r="H61" s="18"/>
    </row>
    <row r="62" spans="1:9" ht="28.5" customHeight="1" x14ac:dyDescent="0.2">
      <c r="A62" s="44">
        <v>46</v>
      </c>
      <c r="B62" s="61">
        <v>64200000</v>
      </c>
      <c r="C62" s="61" t="s">
        <v>40</v>
      </c>
      <c r="D62" s="16">
        <f>44000+2600</f>
        <v>46600</v>
      </c>
      <c r="E62" s="44" t="s">
        <v>14</v>
      </c>
      <c r="F62" s="17" t="s">
        <v>12</v>
      </c>
      <c r="G62" s="17" t="s">
        <v>25</v>
      </c>
      <c r="H62" s="18" t="s">
        <v>13</v>
      </c>
      <c r="I62" s="12"/>
    </row>
    <row r="63" spans="1:9" ht="28.5" customHeight="1" x14ac:dyDescent="0.2">
      <c r="A63" s="44">
        <v>47</v>
      </c>
      <c r="B63" s="78"/>
      <c r="C63" s="78"/>
      <c r="D63" s="16">
        <v>1000</v>
      </c>
      <c r="E63" s="44" t="s">
        <v>10</v>
      </c>
      <c r="F63" s="17" t="s">
        <v>12</v>
      </c>
      <c r="G63" s="17" t="s">
        <v>25</v>
      </c>
      <c r="H63" s="18" t="s">
        <v>18</v>
      </c>
      <c r="I63" s="12"/>
    </row>
    <row r="64" spans="1:9" ht="28.5" customHeight="1" x14ac:dyDescent="0.2">
      <c r="A64" s="44">
        <v>48</v>
      </c>
      <c r="B64" s="62"/>
      <c r="C64" s="62"/>
      <c r="D64" s="16">
        <v>2000</v>
      </c>
      <c r="E64" s="44" t="s">
        <v>10</v>
      </c>
      <c r="F64" s="17" t="s">
        <v>12</v>
      </c>
      <c r="G64" s="17" t="s">
        <v>25</v>
      </c>
      <c r="H64" s="18"/>
      <c r="I64" s="12"/>
    </row>
    <row r="65" spans="1:11" ht="13.5" customHeight="1" x14ac:dyDescent="0.2">
      <c r="A65" s="44">
        <v>49</v>
      </c>
      <c r="B65" s="44">
        <v>66100000</v>
      </c>
      <c r="C65" s="44" t="s">
        <v>101</v>
      </c>
      <c r="D65" s="16">
        <f>1000-320</f>
        <v>680</v>
      </c>
      <c r="E65" s="44" t="s">
        <v>10</v>
      </c>
      <c r="F65" s="17" t="s">
        <v>12</v>
      </c>
      <c r="G65" s="17" t="s">
        <v>25</v>
      </c>
      <c r="H65" s="18"/>
      <c r="I65" s="26"/>
    </row>
    <row r="66" spans="1:11" x14ac:dyDescent="0.2">
      <c r="A66" s="44">
        <v>50</v>
      </c>
      <c r="B66" s="61">
        <v>66500000</v>
      </c>
      <c r="C66" s="61" t="s">
        <v>33</v>
      </c>
      <c r="D66" s="23">
        <f>75000-10000</f>
        <v>65000</v>
      </c>
      <c r="E66" s="44" t="s">
        <v>14</v>
      </c>
      <c r="F66" s="17" t="s">
        <v>12</v>
      </c>
      <c r="G66" s="17" t="s">
        <v>25</v>
      </c>
      <c r="H66" s="18"/>
    </row>
    <row r="67" spans="1:11" ht="28.5" customHeight="1" x14ac:dyDescent="0.2">
      <c r="A67" s="44">
        <v>51</v>
      </c>
      <c r="B67" s="62"/>
      <c r="C67" s="62"/>
      <c r="D67" s="23">
        <f>110000+15000</f>
        <v>125000</v>
      </c>
      <c r="E67" s="44" t="s">
        <v>26</v>
      </c>
      <c r="F67" s="17" t="s">
        <v>12</v>
      </c>
      <c r="G67" s="17" t="s">
        <v>25</v>
      </c>
      <c r="H67" s="18" t="s">
        <v>121</v>
      </c>
    </row>
    <row r="68" spans="1:11" ht="28.5" customHeight="1" x14ac:dyDescent="0.2">
      <c r="A68" s="44">
        <v>52</v>
      </c>
      <c r="B68" s="44">
        <v>71200000</v>
      </c>
      <c r="C68" s="44" t="s">
        <v>79</v>
      </c>
      <c r="D68" s="22">
        <f>41300+3540</f>
        <v>44840</v>
      </c>
      <c r="E68" s="44" t="s">
        <v>26</v>
      </c>
      <c r="F68" s="17" t="s">
        <v>12</v>
      </c>
      <c r="G68" s="17" t="s">
        <v>25</v>
      </c>
      <c r="H68" s="18"/>
    </row>
    <row r="69" spans="1:11" ht="28.5" customHeight="1" x14ac:dyDescent="0.2">
      <c r="A69" s="44">
        <v>53</v>
      </c>
      <c r="B69" s="44">
        <v>71300000</v>
      </c>
      <c r="C69" s="44" t="s">
        <v>58</v>
      </c>
      <c r="D69" s="16">
        <v>2000</v>
      </c>
      <c r="E69" s="44" t="s">
        <v>10</v>
      </c>
      <c r="F69" s="17" t="s">
        <v>12</v>
      </c>
      <c r="G69" s="17" t="s">
        <v>25</v>
      </c>
      <c r="H69" s="18"/>
    </row>
    <row r="70" spans="1:11" ht="28.5" customHeight="1" x14ac:dyDescent="0.2">
      <c r="A70" s="44">
        <v>54</v>
      </c>
      <c r="B70" s="48">
        <v>71600000</v>
      </c>
      <c r="C70" s="48" t="s">
        <v>60</v>
      </c>
      <c r="D70" s="16">
        <v>60</v>
      </c>
      <c r="E70" s="44" t="s">
        <v>10</v>
      </c>
      <c r="F70" s="17" t="s">
        <v>12</v>
      </c>
      <c r="G70" s="17" t="s">
        <v>25</v>
      </c>
      <c r="H70" s="18" t="s">
        <v>17</v>
      </c>
    </row>
    <row r="71" spans="1:11" ht="28.5" customHeight="1" x14ac:dyDescent="0.2">
      <c r="A71" s="44">
        <v>55</v>
      </c>
      <c r="B71" s="79">
        <v>72200000</v>
      </c>
      <c r="C71" s="61" t="s">
        <v>24</v>
      </c>
      <c r="D71" s="16">
        <v>75000</v>
      </c>
      <c r="E71" s="44" t="s">
        <v>10</v>
      </c>
      <c r="F71" s="17" t="s">
        <v>12</v>
      </c>
      <c r="G71" s="17" t="s">
        <v>25</v>
      </c>
      <c r="H71" s="18" t="s">
        <v>17</v>
      </c>
      <c r="I71" s="12"/>
    </row>
    <row r="72" spans="1:11" ht="28.5" customHeight="1" x14ac:dyDescent="0.2">
      <c r="A72" s="44">
        <v>56</v>
      </c>
      <c r="B72" s="80"/>
      <c r="C72" s="62"/>
      <c r="D72" s="16">
        <v>3000</v>
      </c>
      <c r="E72" s="44" t="s">
        <v>10</v>
      </c>
      <c r="F72" s="17" t="s">
        <v>12</v>
      </c>
      <c r="G72" s="17" t="s">
        <v>25</v>
      </c>
      <c r="H72" s="18"/>
      <c r="I72" s="12"/>
    </row>
    <row r="73" spans="1:11" ht="28.5" customHeight="1" x14ac:dyDescent="0.2">
      <c r="A73" s="44">
        <v>57</v>
      </c>
      <c r="B73" s="44">
        <v>72400000</v>
      </c>
      <c r="C73" s="44" t="s">
        <v>30</v>
      </c>
      <c r="D73" s="16">
        <f>50380+20</f>
        <v>50400</v>
      </c>
      <c r="E73" s="44" t="s">
        <v>32</v>
      </c>
      <c r="F73" s="17" t="s">
        <v>12</v>
      </c>
      <c r="G73" s="17" t="s">
        <v>25</v>
      </c>
      <c r="H73" s="18" t="s">
        <v>16</v>
      </c>
      <c r="I73" s="12"/>
    </row>
    <row r="74" spans="1:11" ht="28.5" customHeight="1" x14ac:dyDescent="0.2">
      <c r="A74" s="44">
        <v>58</v>
      </c>
      <c r="B74" s="48">
        <v>75100000</v>
      </c>
      <c r="C74" s="48" t="s">
        <v>55</v>
      </c>
      <c r="D74" s="16">
        <f>8100-3000</f>
        <v>5100</v>
      </c>
      <c r="E74" s="44" t="s">
        <v>10</v>
      </c>
      <c r="F74" s="17" t="s">
        <v>12</v>
      </c>
      <c r="G74" s="17" t="s">
        <v>25</v>
      </c>
      <c r="H74" s="18" t="s">
        <v>17</v>
      </c>
    </row>
    <row r="75" spans="1:11" ht="28.5" customHeight="1" x14ac:dyDescent="0.2">
      <c r="A75" s="44">
        <v>59</v>
      </c>
      <c r="B75" s="44">
        <v>77200000</v>
      </c>
      <c r="C75" s="44" t="s">
        <v>27</v>
      </c>
      <c r="D75" s="16">
        <f>700000-120000</f>
        <v>580000</v>
      </c>
      <c r="E75" s="44" t="s">
        <v>26</v>
      </c>
      <c r="F75" s="17" t="s">
        <v>12</v>
      </c>
      <c r="G75" s="17" t="s">
        <v>25</v>
      </c>
      <c r="H75" s="18"/>
    </row>
    <row r="76" spans="1:11" ht="28.5" customHeight="1" x14ac:dyDescent="0.2">
      <c r="A76" s="44">
        <v>60</v>
      </c>
      <c r="B76" s="44">
        <v>79500000</v>
      </c>
      <c r="C76" s="44" t="s">
        <v>122</v>
      </c>
      <c r="D76" s="16">
        <f>4000-2600</f>
        <v>1400</v>
      </c>
      <c r="E76" s="44" t="s">
        <v>10</v>
      </c>
      <c r="F76" s="17" t="s">
        <v>12</v>
      </c>
      <c r="G76" s="17" t="s">
        <v>25</v>
      </c>
      <c r="H76" s="18"/>
    </row>
    <row r="77" spans="1:11" ht="28.5" customHeight="1" x14ac:dyDescent="0.2">
      <c r="A77" s="44">
        <v>61</v>
      </c>
      <c r="B77" s="44">
        <v>79700000</v>
      </c>
      <c r="C77" s="44" t="s">
        <v>28</v>
      </c>
      <c r="D77" s="16">
        <f>120000+7280</f>
        <v>127280</v>
      </c>
      <c r="E77" s="44" t="s">
        <v>10</v>
      </c>
      <c r="F77" s="17" t="s">
        <v>12</v>
      </c>
      <c r="G77" s="17" t="s">
        <v>25</v>
      </c>
      <c r="H77" s="18" t="s">
        <v>18</v>
      </c>
    </row>
    <row r="78" spans="1:11" ht="28.5" customHeight="1" x14ac:dyDescent="0.2">
      <c r="A78" s="44">
        <v>62</v>
      </c>
      <c r="B78" s="44">
        <v>79900000</v>
      </c>
      <c r="C78" s="44" t="s">
        <v>103</v>
      </c>
      <c r="D78" s="16">
        <v>5000</v>
      </c>
      <c r="E78" s="44" t="s">
        <v>10</v>
      </c>
      <c r="F78" s="17" t="s">
        <v>12</v>
      </c>
      <c r="G78" s="17" t="s">
        <v>25</v>
      </c>
      <c r="H78" s="18" t="s">
        <v>17</v>
      </c>
      <c r="I78" s="26"/>
    </row>
    <row r="79" spans="1:11" ht="44.25" customHeight="1" x14ac:dyDescent="0.2">
      <c r="A79" s="44">
        <v>63</v>
      </c>
      <c r="B79" s="44">
        <v>80500000</v>
      </c>
      <c r="C79" s="44" t="s">
        <v>123</v>
      </c>
      <c r="D79" s="16">
        <f>4900-1050</f>
        <v>3850</v>
      </c>
      <c r="E79" s="44" t="s">
        <v>10</v>
      </c>
      <c r="F79" s="17" t="s">
        <v>12</v>
      </c>
      <c r="G79" s="17" t="s">
        <v>25</v>
      </c>
      <c r="H79" s="18"/>
      <c r="I79" s="26"/>
    </row>
    <row r="80" spans="1:11" ht="28.5" customHeight="1" x14ac:dyDescent="0.2">
      <c r="A80" s="44">
        <v>64</v>
      </c>
      <c r="B80" s="44">
        <v>90900000</v>
      </c>
      <c r="C80" s="44" t="s">
        <v>81</v>
      </c>
      <c r="D80" s="16">
        <f>82880-280</f>
        <v>82600</v>
      </c>
      <c r="E80" s="44" t="s">
        <v>26</v>
      </c>
      <c r="F80" s="17" t="s">
        <v>12</v>
      </c>
      <c r="G80" s="17" t="s">
        <v>25</v>
      </c>
      <c r="H80" s="18"/>
      <c r="K80" s="13"/>
    </row>
    <row r="81" spans="1:9" ht="28.5" customHeight="1" x14ac:dyDescent="0.2">
      <c r="A81" s="44">
        <v>65</v>
      </c>
      <c r="B81" s="44">
        <v>92200000</v>
      </c>
      <c r="C81" s="44" t="s">
        <v>31</v>
      </c>
      <c r="D81" s="16">
        <f>2760+20</f>
        <v>2780</v>
      </c>
      <c r="E81" s="44" t="s">
        <v>10</v>
      </c>
      <c r="F81" s="17" t="s">
        <v>12</v>
      </c>
      <c r="G81" s="17" t="s">
        <v>25</v>
      </c>
      <c r="H81" s="18"/>
    </row>
    <row r="82" spans="1:9" ht="28.5" customHeight="1" x14ac:dyDescent="0.2">
      <c r="A82" s="44">
        <v>66</v>
      </c>
      <c r="B82" s="44">
        <v>92400000</v>
      </c>
      <c r="C82" s="44" t="s">
        <v>59</v>
      </c>
      <c r="D82" s="16">
        <f>4900-1300</f>
        <v>3600</v>
      </c>
      <c r="E82" s="44" t="s">
        <v>10</v>
      </c>
      <c r="F82" s="17" t="s">
        <v>12</v>
      </c>
      <c r="G82" s="17" t="s">
        <v>25</v>
      </c>
      <c r="H82" s="18"/>
    </row>
    <row r="83" spans="1:9" ht="28.5" customHeight="1" x14ac:dyDescent="0.2">
      <c r="A83" s="44">
        <v>67</v>
      </c>
      <c r="B83" s="44">
        <v>92500000</v>
      </c>
      <c r="C83" s="44" t="s">
        <v>38</v>
      </c>
      <c r="D83" s="16">
        <v>42000</v>
      </c>
      <c r="E83" s="44" t="s">
        <v>10</v>
      </c>
      <c r="F83" s="17" t="s">
        <v>12</v>
      </c>
      <c r="G83" s="17" t="s">
        <v>25</v>
      </c>
      <c r="H83" s="18" t="s">
        <v>17</v>
      </c>
    </row>
    <row r="84" spans="1:9" ht="28.5" customHeight="1" x14ac:dyDescent="0.2">
      <c r="C84" s="47"/>
      <c r="D84" s="9"/>
    </row>
    <row r="85" spans="1:9" ht="28.5" customHeight="1" x14ac:dyDescent="0.2">
      <c r="D85" s="9"/>
    </row>
    <row r="86" spans="1:9" ht="28.5" customHeight="1" x14ac:dyDescent="0.2">
      <c r="A86" s="2"/>
      <c r="B86" s="4"/>
      <c r="C86" s="5"/>
      <c r="D86" s="6"/>
      <c r="E86" s="3"/>
      <c r="F86" s="3"/>
      <c r="G86" s="3"/>
      <c r="H86" s="7"/>
      <c r="I86" s="26"/>
    </row>
    <row r="87" spans="1:9" ht="28.5" customHeight="1" x14ac:dyDescent="0.2">
      <c r="A87" s="26"/>
      <c r="B87" s="56" t="s">
        <v>124</v>
      </c>
      <c r="C87" s="56"/>
      <c r="I87" s="26"/>
    </row>
    <row r="88" spans="1:9" ht="28.5" customHeight="1" x14ac:dyDescent="0.2">
      <c r="A88" s="26"/>
      <c r="B88" s="26"/>
      <c r="D88" s="8"/>
      <c r="E88" s="54" t="s">
        <v>9</v>
      </c>
      <c r="F88" s="54"/>
      <c r="I88" s="26"/>
    </row>
    <row r="89" spans="1:9" ht="28.5" customHeight="1" x14ac:dyDescent="0.2">
      <c r="A89" s="26"/>
      <c r="B89" s="26"/>
      <c r="I89" s="26"/>
    </row>
    <row r="91" spans="1:9" ht="28.5" customHeight="1" x14ac:dyDescent="0.2">
      <c r="A91" s="2"/>
      <c r="B91" s="4"/>
      <c r="C91" s="5"/>
      <c r="D91" s="6"/>
      <c r="E91" s="3"/>
      <c r="F91" s="3"/>
      <c r="G91" s="3"/>
      <c r="H91" s="7"/>
      <c r="I91" s="26"/>
    </row>
    <row r="92" spans="1:9" ht="28.5" customHeight="1" x14ac:dyDescent="0.2">
      <c r="A92" s="26"/>
      <c r="B92" s="26"/>
      <c r="I92" s="26"/>
    </row>
    <row r="93" spans="1:9" ht="28.5" customHeight="1" x14ac:dyDescent="0.2">
      <c r="A93" s="26"/>
      <c r="B93" s="55"/>
      <c r="C93" s="55"/>
      <c r="D93" s="51"/>
      <c r="I93" s="26"/>
    </row>
    <row r="94" spans="1:9" ht="28.5" customHeight="1" x14ac:dyDescent="0.2">
      <c r="A94" s="26"/>
      <c r="B94" s="56" t="s">
        <v>20</v>
      </c>
      <c r="C94" s="56"/>
      <c r="D94" s="52"/>
      <c r="I94" s="26"/>
    </row>
    <row r="95" spans="1:9" ht="28.5" customHeight="1" x14ac:dyDescent="0.2">
      <c r="A95" s="26"/>
      <c r="B95" s="26"/>
      <c r="E95" s="54" t="s">
        <v>9</v>
      </c>
      <c r="F95" s="54"/>
      <c r="I95" s="26"/>
    </row>
    <row r="96" spans="1:9" ht="28.5" customHeight="1" x14ac:dyDescent="0.2">
      <c r="A96" s="26"/>
      <c r="B96" s="26"/>
      <c r="I96" s="26"/>
    </row>
    <row r="98" spans="2:14" ht="28.5" customHeight="1" x14ac:dyDescent="0.2"/>
    <row r="99" spans="2:14" ht="28.5" customHeight="1" x14ac:dyDescent="0.2">
      <c r="E99" s="27"/>
    </row>
    <row r="101" spans="2:14" ht="28.5" customHeight="1" x14ac:dyDescent="0.2">
      <c r="B101" s="55"/>
      <c r="C101" s="55"/>
      <c r="D101" s="51"/>
    </row>
    <row r="107" spans="2:14" ht="28.5" customHeight="1" x14ac:dyDescent="0.2">
      <c r="I107" s="26"/>
      <c r="M107" s="11"/>
      <c r="N107" s="11"/>
    </row>
    <row r="108" spans="2:14" ht="28.5" customHeight="1" x14ac:dyDescent="0.2">
      <c r="C108" s="47"/>
      <c r="I108" s="26"/>
      <c r="M108" s="11"/>
      <c r="N108" s="11"/>
    </row>
    <row r="109" spans="2:14" ht="28.5" customHeight="1" x14ac:dyDescent="0.2">
      <c r="C109" s="47"/>
      <c r="E109" s="47"/>
      <c r="I109" s="26"/>
      <c r="M109" s="11"/>
      <c r="N109" s="11"/>
    </row>
    <row r="110" spans="2:14" ht="28.5" customHeight="1" x14ac:dyDescent="0.2">
      <c r="C110" s="47"/>
      <c r="I110" s="26"/>
      <c r="M110" s="11"/>
      <c r="N110" s="11"/>
    </row>
    <row r="111" spans="2:14" ht="28.5" customHeight="1" x14ac:dyDescent="0.2">
      <c r="I111" s="26"/>
      <c r="M111" s="11"/>
      <c r="N111" s="11"/>
    </row>
    <row r="112" spans="2:14" ht="28.5" customHeight="1" x14ac:dyDescent="0.2">
      <c r="C112" s="27"/>
      <c r="I112" s="26"/>
      <c r="M112" s="11"/>
      <c r="N112" s="11"/>
    </row>
    <row r="113" spans="3:14" ht="28.5" customHeight="1" x14ac:dyDescent="0.2">
      <c r="I113" s="26"/>
      <c r="M113" s="11"/>
      <c r="N113" s="11"/>
    </row>
    <row r="114" spans="3:14" ht="28.5" customHeight="1" x14ac:dyDescent="0.2">
      <c r="C114" s="10"/>
      <c r="I114" s="26"/>
      <c r="M114" s="11"/>
      <c r="N114" s="11"/>
    </row>
  </sheetData>
  <mergeCells count="37">
    <mergeCell ref="C4:E5"/>
    <mergeCell ref="B66:B67"/>
    <mergeCell ref="C66:C67"/>
    <mergeCell ref="B71:B72"/>
    <mergeCell ref="C71:C72"/>
    <mergeCell ref="B87:C87"/>
    <mergeCell ref="B45:B46"/>
    <mergeCell ref="C45:C46"/>
    <mergeCell ref="B55:B57"/>
    <mergeCell ref="C55:C57"/>
    <mergeCell ref="B62:B64"/>
    <mergeCell ref="C62:C64"/>
    <mergeCell ref="B12:B13"/>
    <mergeCell ref="C12:C13"/>
    <mergeCell ref="B22:B23"/>
    <mergeCell ref="C22:C23"/>
    <mergeCell ref="B24:B25"/>
    <mergeCell ref="C24:C25"/>
    <mergeCell ref="B14:B15"/>
    <mergeCell ref="C14:C15"/>
    <mergeCell ref="B38:B39"/>
    <mergeCell ref="C38:C39"/>
    <mergeCell ref="B31:B32"/>
    <mergeCell ref="C31:C32"/>
    <mergeCell ref="C3:G3"/>
    <mergeCell ref="F4:H4"/>
    <mergeCell ref="F5:H5"/>
    <mergeCell ref="A6:E6"/>
    <mergeCell ref="F6:H7"/>
    <mergeCell ref="A7:E7"/>
    <mergeCell ref="A8:H8"/>
    <mergeCell ref="A9:H9"/>
    <mergeCell ref="E88:F88"/>
    <mergeCell ref="B93:C93"/>
    <mergeCell ref="B94:C94"/>
    <mergeCell ref="E95:F95"/>
    <mergeCell ref="B101:C101"/>
  </mergeCells>
  <phoneticPr fontId="1" type="noConversion"/>
  <pageMargins left="0.25" right="0" top="0.5" bottom="0" header="1.3" footer="1.3"/>
  <pageSetup paperSize="9" scale="69" orientation="portrait" r:id="rId1"/>
  <headerFooter alignWithMargins="0"/>
  <rowBreaks count="2" manualBreakCount="2">
    <brk id="65" max="7" man="1"/>
    <brk id="104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0"/>
  <sheetViews>
    <sheetView view="pageBreakPreview" zoomScale="130" zoomScaleNormal="130" zoomScaleSheetLayoutView="130" workbookViewId="0">
      <selection activeCell="A4" sqref="A4:E5"/>
    </sheetView>
  </sheetViews>
  <sheetFormatPr defaultRowHeight="28.5" customHeight="1" x14ac:dyDescent="0.2"/>
  <cols>
    <col min="1" max="1" width="3.85546875" style="50" customWidth="1"/>
    <col min="2" max="2" width="10" style="50" customWidth="1"/>
    <col min="3" max="3" width="53.7109375" style="26" customWidth="1"/>
    <col min="4" max="4" width="11.7109375" style="1" customWidth="1"/>
    <col min="5" max="5" width="10.42578125" style="26" customWidth="1"/>
    <col min="6" max="6" width="12.5703125" style="26" customWidth="1"/>
    <col min="7" max="7" width="14.5703125" style="26" customWidth="1"/>
    <col min="8" max="8" width="36.140625" style="26" customWidth="1"/>
    <col min="9" max="16384" width="9.140625" style="26"/>
  </cols>
  <sheetData>
    <row r="2" spans="1:9" s="13" customFormat="1" ht="28.5" customHeight="1" x14ac:dyDescent="0.2">
      <c r="A2" s="26"/>
      <c r="B2" s="26"/>
      <c r="C2" s="26"/>
      <c r="D2" s="1"/>
      <c r="E2" s="26"/>
      <c r="F2" s="26"/>
      <c r="G2" s="26"/>
      <c r="H2" s="20" t="s">
        <v>82</v>
      </c>
    </row>
    <row r="3" spans="1:9" s="13" customFormat="1" ht="28.5" customHeight="1" x14ac:dyDescent="0.2">
      <c r="A3" s="26"/>
      <c r="B3" s="26"/>
      <c r="C3" s="63" t="s">
        <v>125</v>
      </c>
      <c r="D3" s="63"/>
      <c r="E3" s="63"/>
      <c r="F3" s="63"/>
      <c r="G3" s="63"/>
      <c r="H3" s="26"/>
    </row>
    <row r="4" spans="1:9" s="13" customFormat="1" ht="28.5" customHeight="1" x14ac:dyDescent="0.2">
      <c r="A4" s="57" t="s">
        <v>126</v>
      </c>
      <c r="B4" s="58"/>
      <c r="C4" s="58"/>
      <c r="D4" s="58"/>
      <c r="E4" s="59"/>
      <c r="F4" s="67" t="s">
        <v>7</v>
      </c>
      <c r="G4" s="68"/>
      <c r="H4" s="69"/>
    </row>
    <row r="5" spans="1:9" s="13" customFormat="1" ht="28.5" customHeight="1" x14ac:dyDescent="0.2">
      <c r="A5" s="64"/>
      <c r="B5" s="65"/>
      <c r="C5" s="65"/>
      <c r="D5" s="65"/>
      <c r="E5" s="66"/>
      <c r="F5" s="70">
        <v>204578581</v>
      </c>
      <c r="G5" s="71"/>
      <c r="H5" s="72"/>
    </row>
    <row r="6" spans="1:9" s="13" customFormat="1" ht="28.5" customHeight="1" x14ac:dyDescent="0.2">
      <c r="A6" s="57" t="s">
        <v>8</v>
      </c>
      <c r="B6" s="58"/>
      <c r="C6" s="58"/>
      <c r="D6" s="58"/>
      <c r="E6" s="59"/>
      <c r="F6" s="57" t="s">
        <v>127</v>
      </c>
      <c r="G6" s="73"/>
      <c r="H6" s="74"/>
    </row>
    <row r="7" spans="1:9" s="13" customFormat="1" ht="28.5" customHeight="1" x14ac:dyDescent="0.2">
      <c r="A7" s="70" t="s">
        <v>21</v>
      </c>
      <c r="B7" s="71"/>
      <c r="C7" s="71"/>
      <c r="D7" s="71"/>
      <c r="E7" s="72"/>
      <c r="F7" s="75"/>
      <c r="G7" s="76"/>
      <c r="H7" s="77"/>
    </row>
    <row r="8" spans="1:9" s="13" customFormat="1" ht="28.5" customHeight="1" x14ac:dyDescent="0.2">
      <c r="A8" s="57" t="s">
        <v>15</v>
      </c>
      <c r="B8" s="58"/>
      <c r="C8" s="58"/>
      <c r="D8" s="58"/>
      <c r="E8" s="58"/>
      <c r="F8" s="58"/>
      <c r="G8" s="58"/>
      <c r="H8" s="59"/>
    </row>
    <row r="9" spans="1:9" s="50" customFormat="1" ht="28.5" customHeight="1" x14ac:dyDescent="0.2">
      <c r="A9" s="91">
        <f>SUM(D12:D83)</f>
        <v>8316000</v>
      </c>
      <c r="B9" s="60"/>
      <c r="C9" s="60"/>
      <c r="D9" s="60"/>
      <c r="E9" s="60"/>
      <c r="F9" s="60"/>
      <c r="G9" s="60"/>
      <c r="H9" s="60"/>
    </row>
    <row r="10" spans="1:9" s="50" customFormat="1" ht="28.5" customHeight="1" x14ac:dyDescent="0.2">
      <c r="A10" s="44" t="s">
        <v>1</v>
      </c>
      <c r="B10" s="44" t="s">
        <v>2</v>
      </c>
      <c r="C10" s="44" t="s">
        <v>3</v>
      </c>
      <c r="D10" s="21" t="s">
        <v>39</v>
      </c>
      <c r="E10" s="44" t="s">
        <v>4</v>
      </c>
      <c r="F10" s="44" t="s">
        <v>5</v>
      </c>
      <c r="G10" s="44" t="s">
        <v>6</v>
      </c>
      <c r="H10" s="44" t="s">
        <v>0</v>
      </c>
    </row>
    <row r="11" spans="1:9" s="50" customFormat="1" ht="28.5" customHeight="1" x14ac:dyDescent="0.2">
      <c r="A11" s="44">
        <v>1</v>
      </c>
      <c r="B11" s="44">
        <v>2</v>
      </c>
      <c r="C11" s="44">
        <v>3</v>
      </c>
      <c r="D11" s="16">
        <v>4</v>
      </c>
      <c r="E11" s="44">
        <v>5</v>
      </c>
      <c r="F11" s="44">
        <v>6</v>
      </c>
      <c r="G11" s="44">
        <v>7</v>
      </c>
      <c r="H11" s="44">
        <v>8</v>
      </c>
    </row>
    <row r="12" spans="1:9" ht="28.5" customHeight="1" x14ac:dyDescent="0.2">
      <c r="A12" s="44">
        <v>1</v>
      </c>
      <c r="B12" s="90" t="s">
        <v>35</v>
      </c>
      <c r="C12" s="48" t="s">
        <v>36</v>
      </c>
      <c r="D12" s="31">
        <f>565000+10000</f>
        <v>575000</v>
      </c>
      <c r="E12" s="44" t="s">
        <v>14</v>
      </c>
      <c r="F12" s="17" t="s">
        <v>12</v>
      </c>
      <c r="G12" s="17" t="s">
        <v>25</v>
      </c>
      <c r="H12" s="18" t="s">
        <v>13</v>
      </c>
    </row>
    <row r="13" spans="1:9" ht="28.5" customHeight="1" x14ac:dyDescent="0.2">
      <c r="A13" s="44">
        <v>2</v>
      </c>
      <c r="B13" s="90" t="s">
        <v>128</v>
      </c>
      <c r="C13" s="48" t="s">
        <v>62</v>
      </c>
      <c r="D13" s="31">
        <v>4000</v>
      </c>
      <c r="E13" s="44" t="s">
        <v>10</v>
      </c>
      <c r="F13" s="17" t="s">
        <v>116</v>
      </c>
      <c r="G13" s="17" t="s">
        <v>129</v>
      </c>
      <c r="H13" s="18"/>
    </row>
    <row r="14" spans="1:9" ht="28.5" customHeight="1" x14ac:dyDescent="0.2">
      <c r="A14" s="44">
        <v>3</v>
      </c>
      <c r="B14" s="45" t="s">
        <v>130</v>
      </c>
      <c r="C14" s="48" t="s">
        <v>131</v>
      </c>
      <c r="D14" s="92">
        <v>400000</v>
      </c>
      <c r="E14" s="44" t="s">
        <v>26</v>
      </c>
      <c r="F14" s="17" t="s">
        <v>12</v>
      </c>
      <c r="G14" s="17" t="s">
        <v>25</v>
      </c>
      <c r="H14" s="18"/>
    </row>
    <row r="15" spans="1:9" ht="28.5" customHeight="1" x14ac:dyDescent="0.2">
      <c r="A15" s="44">
        <v>4</v>
      </c>
      <c r="B15" s="45">
        <v>15300000</v>
      </c>
      <c r="C15" s="44" t="s">
        <v>83</v>
      </c>
      <c r="D15" s="31">
        <v>500</v>
      </c>
      <c r="E15" s="44" t="s">
        <v>10</v>
      </c>
      <c r="F15" s="17" t="s">
        <v>12</v>
      </c>
      <c r="G15" s="17" t="s">
        <v>25</v>
      </c>
      <c r="H15" s="18" t="s">
        <v>84</v>
      </c>
      <c r="I15" s="11"/>
    </row>
    <row r="16" spans="1:9" ht="28.5" customHeight="1" x14ac:dyDescent="0.2">
      <c r="A16" s="44">
        <v>5</v>
      </c>
      <c r="B16" s="45">
        <v>15800000</v>
      </c>
      <c r="C16" s="44" t="s">
        <v>85</v>
      </c>
      <c r="D16" s="31">
        <v>1500</v>
      </c>
      <c r="E16" s="44" t="s">
        <v>10</v>
      </c>
      <c r="F16" s="17" t="s">
        <v>12</v>
      </c>
      <c r="G16" s="17" t="s">
        <v>25</v>
      </c>
      <c r="H16" s="18" t="s">
        <v>84</v>
      </c>
      <c r="I16" s="11"/>
    </row>
    <row r="17" spans="1:9" s="14" customFormat="1" ht="28.5" customHeight="1" x14ac:dyDescent="0.2">
      <c r="A17" s="44">
        <v>6</v>
      </c>
      <c r="B17" s="45">
        <v>15900000</v>
      </c>
      <c r="C17" s="44" t="s">
        <v>86</v>
      </c>
      <c r="D17" s="31">
        <v>2000</v>
      </c>
      <c r="E17" s="44" t="s">
        <v>10</v>
      </c>
      <c r="F17" s="17" t="s">
        <v>12</v>
      </c>
      <c r="G17" s="17" t="s">
        <v>25</v>
      </c>
      <c r="H17" s="18" t="s">
        <v>84</v>
      </c>
    </row>
    <row r="18" spans="1:9" ht="28.5" customHeight="1" x14ac:dyDescent="0.2">
      <c r="A18" s="44">
        <v>7</v>
      </c>
      <c r="B18" s="44">
        <v>18100000</v>
      </c>
      <c r="C18" s="44" t="s">
        <v>77</v>
      </c>
      <c r="D18" s="31">
        <v>1000</v>
      </c>
      <c r="E18" s="44" t="s">
        <v>10</v>
      </c>
      <c r="F18" s="17" t="s">
        <v>12</v>
      </c>
      <c r="G18" s="17" t="s">
        <v>25</v>
      </c>
      <c r="H18" s="18"/>
    </row>
    <row r="19" spans="1:9" ht="28.5" customHeight="1" x14ac:dyDescent="0.2">
      <c r="A19" s="44">
        <v>8</v>
      </c>
      <c r="B19" s="44">
        <v>18300000</v>
      </c>
      <c r="C19" s="44" t="s">
        <v>87</v>
      </c>
      <c r="D19" s="31">
        <f>2000+900</f>
        <v>2900</v>
      </c>
      <c r="E19" s="44" t="s">
        <v>10</v>
      </c>
      <c r="F19" s="17" t="s">
        <v>12</v>
      </c>
      <c r="G19" s="17" t="s">
        <v>25</v>
      </c>
      <c r="H19" s="18"/>
    </row>
    <row r="20" spans="1:9" ht="28.5" customHeight="1" x14ac:dyDescent="0.2">
      <c r="A20" s="44">
        <v>9</v>
      </c>
      <c r="B20" s="61">
        <v>18500000</v>
      </c>
      <c r="C20" s="61" t="s">
        <v>88</v>
      </c>
      <c r="D20" s="31">
        <v>1000</v>
      </c>
      <c r="E20" s="44" t="s">
        <v>10</v>
      </c>
      <c r="F20" s="17" t="s">
        <v>12</v>
      </c>
      <c r="G20" s="17" t="s">
        <v>25</v>
      </c>
      <c r="H20" s="18" t="s">
        <v>84</v>
      </c>
    </row>
    <row r="21" spans="1:9" ht="28.5" customHeight="1" x14ac:dyDescent="0.2">
      <c r="A21" s="44">
        <v>10</v>
      </c>
      <c r="B21" s="62"/>
      <c r="C21" s="62"/>
      <c r="D21" s="31">
        <f>4900-2900</f>
        <v>2000</v>
      </c>
      <c r="E21" s="44" t="s">
        <v>10</v>
      </c>
      <c r="F21" s="17" t="s">
        <v>12</v>
      </c>
      <c r="G21" s="17" t="s">
        <v>25</v>
      </c>
      <c r="H21" s="18"/>
    </row>
    <row r="22" spans="1:9" ht="28.5" customHeight="1" x14ac:dyDescent="0.2">
      <c r="A22" s="44">
        <v>11</v>
      </c>
      <c r="B22" s="45">
        <v>18900000</v>
      </c>
      <c r="C22" s="44" t="s">
        <v>132</v>
      </c>
      <c r="D22" s="31">
        <v>200</v>
      </c>
      <c r="E22" s="44" t="s">
        <v>10</v>
      </c>
      <c r="F22" s="17" t="s">
        <v>12</v>
      </c>
      <c r="G22" s="17" t="s">
        <v>25</v>
      </c>
      <c r="H22" s="18"/>
      <c r="I22" s="12"/>
    </row>
    <row r="23" spans="1:9" ht="28.5" customHeight="1" x14ac:dyDescent="0.2">
      <c r="A23" s="44">
        <v>12</v>
      </c>
      <c r="B23" s="44">
        <v>19500000</v>
      </c>
      <c r="C23" s="44" t="s">
        <v>89</v>
      </c>
      <c r="D23" s="31">
        <v>95000</v>
      </c>
      <c r="E23" s="44" t="s">
        <v>26</v>
      </c>
      <c r="F23" s="17" t="s">
        <v>12</v>
      </c>
      <c r="G23" s="17" t="s">
        <v>25</v>
      </c>
      <c r="H23" s="18"/>
    </row>
    <row r="24" spans="1:9" ht="28.5" customHeight="1" x14ac:dyDescent="0.2">
      <c r="A24" s="44">
        <v>13</v>
      </c>
      <c r="B24" s="44">
        <v>19600000</v>
      </c>
      <c r="C24" s="44" t="s">
        <v>133</v>
      </c>
      <c r="D24" s="31">
        <v>100</v>
      </c>
      <c r="E24" s="44" t="s">
        <v>10</v>
      </c>
      <c r="F24" s="17" t="s">
        <v>12</v>
      </c>
      <c r="G24" s="17" t="s">
        <v>25</v>
      </c>
      <c r="H24" s="18"/>
    </row>
    <row r="25" spans="1:9" s="14" customFormat="1" ht="28.5" customHeight="1" x14ac:dyDescent="0.2">
      <c r="A25" s="44">
        <v>14</v>
      </c>
      <c r="B25" s="44">
        <v>22200000</v>
      </c>
      <c r="C25" s="44" t="s">
        <v>34</v>
      </c>
      <c r="D25" s="31">
        <v>1000</v>
      </c>
      <c r="E25" s="44" t="s">
        <v>10</v>
      </c>
      <c r="F25" s="17" t="s">
        <v>12</v>
      </c>
      <c r="G25" s="17" t="s">
        <v>25</v>
      </c>
      <c r="H25" s="44"/>
    </row>
    <row r="26" spans="1:9" ht="28.5" customHeight="1" x14ac:dyDescent="0.2">
      <c r="A26" s="44">
        <v>15</v>
      </c>
      <c r="B26" s="44">
        <v>22400000</v>
      </c>
      <c r="C26" s="44" t="s">
        <v>43</v>
      </c>
      <c r="D26" s="31">
        <f>4900-1000</f>
        <v>3900</v>
      </c>
      <c r="E26" s="44" t="s">
        <v>10</v>
      </c>
      <c r="F26" s="17" t="s">
        <v>12</v>
      </c>
      <c r="G26" s="17" t="s">
        <v>25</v>
      </c>
      <c r="H26" s="18"/>
    </row>
    <row r="27" spans="1:9" ht="28.5" customHeight="1" x14ac:dyDescent="0.2">
      <c r="A27" s="44">
        <v>16</v>
      </c>
      <c r="B27" s="44">
        <v>22900000</v>
      </c>
      <c r="C27" s="44" t="s">
        <v>134</v>
      </c>
      <c r="D27" s="31">
        <v>500</v>
      </c>
      <c r="E27" s="44" t="s">
        <v>10</v>
      </c>
      <c r="F27" s="17" t="s">
        <v>12</v>
      </c>
      <c r="G27" s="17" t="s">
        <v>25</v>
      </c>
      <c r="H27" s="18"/>
    </row>
    <row r="28" spans="1:9" ht="28.5" customHeight="1" x14ac:dyDescent="0.2">
      <c r="A28" s="44">
        <v>17</v>
      </c>
      <c r="B28" s="45">
        <v>24400000</v>
      </c>
      <c r="C28" s="44" t="s">
        <v>72</v>
      </c>
      <c r="D28" s="31">
        <f>58000+100000</f>
        <v>158000</v>
      </c>
      <c r="E28" s="44" t="s">
        <v>26</v>
      </c>
      <c r="F28" s="17" t="s">
        <v>12</v>
      </c>
      <c r="G28" s="17" t="s">
        <v>25</v>
      </c>
      <c r="H28" s="18"/>
    </row>
    <row r="29" spans="1:9" ht="28.5" customHeight="1" x14ac:dyDescent="0.2">
      <c r="A29" s="44">
        <v>18</v>
      </c>
      <c r="B29" s="44">
        <v>30100000</v>
      </c>
      <c r="C29" s="44" t="s">
        <v>22</v>
      </c>
      <c r="D29" s="93">
        <v>4500</v>
      </c>
      <c r="E29" s="44" t="s">
        <v>10</v>
      </c>
      <c r="F29" s="17" t="s">
        <v>12</v>
      </c>
      <c r="G29" s="17" t="s">
        <v>25</v>
      </c>
      <c r="H29" s="19"/>
    </row>
    <row r="30" spans="1:9" ht="28.5" customHeight="1" x14ac:dyDescent="0.2">
      <c r="A30" s="44">
        <v>19</v>
      </c>
      <c r="B30" s="61">
        <v>30200000</v>
      </c>
      <c r="C30" s="61" t="s">
        <v>51</v>
      </c>
      <c r="D30" s="94">
        <f>8400-3900</f>
        <v>4500</v>
      </c>
      <c r="E30" s="44" t="s">
        <v>14</v>
      </c>
      <c r="F30" s="17" t="s">
        <v>12</v>
      </c>
      <c r="G30" s="17" t="s">
        <v>25</v>
      </c>
      <c r="H30" s="18" t="s">
        <v>13</v>
      </c>
    </row>
    <row r="31" spans="1:9" ht="28.5" customHeight="1" x14ac:dyDescent="0.2">
      <c r="A31" s="44">
        <v>20</v>
      </c>
      <c r="B31" s="62"/>
      <c r="C31" s="62"/>
      <c r="D31" s="94">
        <f>9400-8400</f>
        <v>1000</v>
      </c>
      <c r="E31" s="44" t="s">
        <v>10</v>
      </c>
      <c r="F31" s="17" t="s">
        <v>12</v>
      </c>
      <c r="G31" s="17" t="s">
        <v>25</v>
      </c>
      <c r="H31" s="18"/>
    </row>
    <row r="32" spans="1:9" ht="28.5" customHeight="1" x14ac:dyDescent="0.2">
      <c r="A32" s="44">
        <v>21</v>
      </c>
      <c r="B32" s="44">
        <v>31300000</v>
      </c>
      <c r="C32" s="44" t="s">
        <v>74</v>
      </c>
      <c r="D32" s="31">
        <v>2870</v>
      </c>
      <c r="E32" s="44" t="s">
        <v>10</v>
      </c>
      <c r="F32" s="17" t="s">
        <v>12</v>
      </c>
      <c r="G32" s="17" t="s">
        <v>25</v>
      </c>
      <c r="H32" s="18"/>
    </row>
    <row r="33" spans="1:10" ht="28.5" customHeight="1" x14ac:dyDescent="0.2">
      <c r="A33" s="44">
        <v>22</v>
      </c>
      <c r="B33" s="49">
        <v>31400000</v>
      </c>
      <c r="C33" s="49" t="s">
        <v>135</v>
      </c>
      <c r="D33" s="94">
        <f>15800-1705</f>
        <v>14095</v>
      </c>
      <c r="E33" s="44" t="s">
        <v>14</v>
      </c>
      <c r="F33" s="17" t="s">
        <v>12</v>
      </c>
      <c r="G33" s="17" t="s">
        <v>25</v>
      </c>
      <c r="H33" s="18" t="s">
        <v>13</v>
      </c>
    </row>
    <row r="34" spans="1:10" ht="28.5" customHeight="1" x14ac:dyDescent="0.2">
      <c r="A34" s="44">
        <v>23</v>
      </c>
      <c r="B34" s="44">
        <v>31500000</v>
      </c>
      <c r="C34" s="44" t="s">
        <v>56</v>
      </c>
      <c r="D34" s="95">
        <f>3300+1000</f>
        <v>4300</v>
      </c>
      <c r="E34" s="44" t="s">
        <v>10</v>
      </c>
      <c r="F34" s="17" t="s">
        <v>12</v>
      </c>
      <c r="G34" s="17" t="s">
        <v>25</v>
      </c>
      <c r="H34" s="96" t="s">
        <v>136</v>
      </c>
    </row>
    <row r="35" spans="1:10" ht="28.5" customHeight="1" x14ac:dyDescent="0.2">
      <c r="A35" s="44">
        <v>24</v>
      </c>
      <c r="B35" s="44">
        <v>32200000</v>
      </c>
      <c r="C35" s="44" t="s">
        <v>110</v>
      </c>
      <c r="D35" s="31">
        <v>4900</v>
      </c>
      <c r="E35" s="44" t="s">
        <v>10</v>
      </c>
      <c r="F35" s="17" t="s">
        <v>116</v>
      </c>
      <c r="G35" s="17" t="s">
        <v>129</v>
      </c>
      <c r="H35" s="96"/>
    </row>
    <row r="36" spans="1:10" ht="28.5" customHeight="1" x14ac:dyDescent="0.2">
      <c r="A36" s="44">
        <v>25</v>
      </c>
      <c r="B36" s="44">
        <v>32300000</v>
      </c>
      <c r="C36" s="44" t="s">
        <v>137</v>
      </c>
      <c r="D36" s="31">
        <v>1000</v>
      </c>
      <c r="E36" s="44" t="s">
        <v>10</v>
      </c>
      <c r="F36" s="17" t="s">
        <v>12</v>
      </c>
      <c r="G36" s="17" t="s">
        <v>25</v>
      </c>
      <c r="H36" s="96"/>
    </row>
    <row r="37" spans="1:10" ht="28.5" customHeight="1" x14ac:dyDescent="0.2">
      <c r="A37" s="44">
        <v>26</v>
      </c>
      <c r="B37" s="44">
        <v>32400000</v>
      </c>
      <c r="C37" s="44" t="s">
        <v>47</v>
      </c>
      <c r="D37" s="31">
        <f>1500+3450</f>
        <v>4950</v>
      </c>
      <c r="E37" s="44" t="s">
        <v>10</v>
      </c>
      <c r="F37" s="17" t="s">
        <v>12</v>
      </c>
      <c r="G37" s="17" t="s">
        <v>25</v>
      </c>
      <c r="H37" s="18"/>
    </row>
    <row r="38" spans="1:10" ht="28.5" customHeight="1" x14ac:dyDescent="0.2">
      <c r="A38" s="44">
        <v>27</v>
      </c>
      <c r="B38" s="44">
        <v>32500000</v>
      </c>
      <c r="C38" s="44" t="s">
        <v>80</v>
      </c>
      <c r="D38" s="31">
        <v>1000</v>
      </c>
      <c r="E38" s="44" t="s">
        <v>10</v>
      </c>
      <c r="F38" s="17" t="s">
        <v>12</v>
      </c>
      <c r="G38" s="17" t="s">
        <v>25</v>
      </c>
      <c r="H38" s="18"/>
    </row>
    <row r="39" spans="1:10" ht="28.5" customHeight="1" x14ac:dyDescent="0.2">
      <c r="A39" s="44">
        <v>28</v>
      </c>
      <c r="B39" s="44">
        <v>33100000</v>
      </c>
      <c r="C39" s="44" t="s">
        <v>138</v>
      </c>
      <c r="D39" s="31">
        <v>2500</v>
      </c>
      <c r="E39" s="44" t="s">
        <v>10</v>
      </c>
      <c r="F39" s="17" t="s">
        <v>12</v>
      </c>
      <c r="G39" s="17" t="s">
        <v>25</v>
      </c>
      <c r="H39" s="18"/>
    </row>
    <row r="40" spans="1:10" ht="28.5" customHeight="1" x14ac:dyDescent="0.2">
      <c r="A40" s="44">
        <v>29</v>
      </c>
      <c r="B40" s="44">
        <v>33600000</v>
      </c>
      <c r="C40" s="44" t="s">
        <v>90</v>
      </c>
      <c r="D40" s="31">
        <v>200</v>
      </c>
      <c r="E40" s="44" t="s">
        <v>10</v>
      </c>
      <c r="F40" s="17" t="s">
        <v>12</v>
      </c>
      <c r="G40" s="17" t="s">
        <v>25</v>
      </c>
      <c r="H40" s="44"/>
    </row>
    <row r="41" spans="1:10" ht="28.5" customHeight="1" x14ac:dyDescent="0.2">
      <c r="A41" s="44">
        <v>30</v>
      </c>
      <c r="B41" s="48">
        <v>34200000</v>
      </c>
      <c r="C41" s="48" t="s">
        <v>139</v>
      </c>
      <c r="D41" s="32">
        <v>3700</v>
      </c>
      <c r="E41" s="44" t="s">
        <v>10</v>
      </c>
      <c r="F41" s="17" t="s">
        <v>116</v>
      </c>
      <c r="G41" s="17" t="s">
        <v>113</v>
      </c>
      <c r="H41" s="44"/>
    </row>
    <row r="42" spans="1:10" ht="28.5" customHeight="1" x14ac:dyDescent="0.2">
      <c r="A42" s="44">
        <v>31</v>
      </c>
      <c r="B42" s="48">
        <v>34300000</v>
      </c>
      <c r="C42" s="48" t="s">
        <v>37</v>
      </c>
      <c r="D42" s="31">
        <f>53500+62700-5000</f>
        <v>111200</v>
      </c>
      <c r="E42" s="44" t="s">
        <v>14</v>
      </c>
      <c r="F42" s="17" t="s">
        <v>12</v>
      </c>
      <c r="G42" s="17" t="s">
        <v>25</v>
      </c>
      <c r="H42" s="18" t="s">
        <v>13</v>
      </c>
    </row>
    <row r="43" spans="1:10" ht="28.5" customHeight="1" x14ac:dyDescent="0.2">
      <c r="A43" s="44">
        <v>32</v>
      </c>
      <c r="B43" s="44">
        <v>35100000</v>
      </c>
      <c r="C43" s="44" t="s">
        <v>76</v>
      </c>
      <c r="D43" s="31">
        <v>4000</v>
      </c>
      <c r="E43" s="44" t="s">
        <v>10</v>
      </c>
      <c r="F43" s="17" t="s">
        <v>12</v>
      </c>
      <c r="G43" s="17" t="s">
        <v>25</v>
      </c>
      <c r="H43" s="44"/>
    </row>
    <row r="44" spans="1:10" ht="28.5" customHeight="1" x14ac:dyDescent="0.2">
      <c r="A44" s="44">
        <v>33</v>
      </c>
      <c r="B44" s="48">
        <v>35800000</v>
      </c>
      <c r="C44" s="48" t="s">
        <v>70</v>
      </c>
      <c r="D44" s="31">
        <v>900</v>
      </c>
      <c r="E44" s="44" t="s">
        <v>10</v>
      </c>
      <c r="F44" s="17" t="s">
        <v>116</v>
      </c>
      <c r="G44" s="17" t="s">
        <v>113</v>
      </c>
      <c r="H44" s="44"/>
    </row>
    <row r="45" spans="1:10" ht="28.5" customHeight="1" x14ac:dyDescent="0.2">
      <c r="A45" s="44">
        <v>34</v>
      </c>
      <c r="B45" s="48">
        <v>39100000</v>
      </c>
      <c r="C45" s="48" t="s">
        <v>11</v>
      </c>
      <c r="D45" s="31">
        <f>2000-1000</f>
        <v>1000</v>
      </c>
      <c r="E45" s="44" t="s">
        <v>10</v>
      </c>
      <c r="F45" s="17" t="s">
        <v>12</v>
      </c>
      <c r="G45" s="17" t="s">
        <v>25</v>
      </c>
      <c r="H45" s="18"/>
      <c r="J45" s="13"/>
    </row>
    <row r="46" spans="1:10" ht="28.5" customHeight="1" x14ac:dyDescent="0.2">
      <c r="A46" s="44">
        <v>35</v>
      </c>
      <c r="B46" s="44">
        <v>39200000</v>
      </c>
      <c r="C46" s="44" t="s">
        <v>78</v>
      </c>
      <c r="D46" s="31">
        <v>4600</v>
      </c>
      <c r="E46" s="44" t="s">
        <v>10</v>
      </c>
      <c r="F46" s="17" t="s">
        <v>12</v>
      </c>
      <c r="G46" s="17" t="s">
        <v>25</v>
      </c>
      <c r="H46" s="44"/>
    </row>
    <row r="47" spans="1:10" ht="28.5" customHeight="1" x14ac:dyDescent="0.2">
      <c r="A47" s="44">
        <v>36</v>
      </c>
      <c r="B47" s="44">
        <v>39500000</v>
      </c>
      <c r="C47" s="44" t="s">
        <v>140</v>
      </c>
      <c r="D47" s="31">
        <v>20000</v>
      </c>
      <c r="E47" s="44" t="s">
        <v>26</v>
      </c>
      <c r="F47" s="17" t="s">
        <v>12</v>
      </c>
      <c r="G47" s="17" t="s">
        <v>25</v>
      </c>
      <c r="H47" s="44"/>
    </row>
    <row r="48" spans="1:10" ht="28.5" customHeight="1" x14ac:dyDescent="0.2">
      <c r="A48" s="44">
        <v>37</v>
      </c>
      <c r="B48" s="44">
        <v>39700000</v>
      </c>
      <c r="C48" s="44" t="s">
        <v>73</v>
      </c>
      <c r="D48" s="31">
        <v>4000</v>
      </c>
      <c r="E48" s="44" t="s">
        <v>10</v>
      </c>
      <c r="F48" s="17" t="s">
        <v>12</v>
      </c>
      <c r="G48" s="17" t="s">
        <v>25</v>
      </c>
      <c r="H48" s="44"/>
    </row>
    <row r="49" spans="1:9" ht="28.5" customHeight="1" x14ac:dyDescent="0.2">
      <c r="A49" s="44">
        <v>38</v>
      </c>
      <c r="B49" s="44">
        <v>41100000</v>
      </c>
      <c r="C49" s="44" t="s">
        <v>141</v>
      </c>
      <c r="D49" s="31">
        <f>1800-800</f>
        <v>1000</v>
      </c>
      <c r="E49" s="44" t="s">
        <v>10</v>
      </c>
      <c r="F49" s="17" t="s">
        <v>12</v>
      </c>
      <c r="G49" s="17" t="s">
        <v>25</v>
      </c>
      <c r="H49" s="18"/>
    </row>
    <row r="50" spans="1:9" ht="28.5" customHeight="1" x14ac:dyDescent="0.2">
      <c r="A50" s="44">
        <v>39</v>
      </c>
      <c r="B50" s="44">
        <v>42100000</v>
      </c>
      <c r="C50" s="44" t="s">
        <v>93</v>
      </c>
      <c r="D50" s="31">
        <f>1000+3900</f>
        <v>4900</v>
      </c>
      <c r="E50" s="44" t="s">
        <v>10</v>
      </c>
      <c r="F50" s="17" t="s">
        <v>12</v>
      </c>
      <c r="G50" s="17" t="s">
        <v>25</v>
      </c>
      <c r="H50" s="18"/>
    </row>
    <row r="51" spans="1:9" ht="28.5" customHeight="1" x14ac:dyDescent="0.2">
      <c r="A51" s="44">
        <v>40</v>
      </c>
      <c r="B51" s="44">
        <v>42400000</v>
      </c>
      <c r="C51" s="44" t="s">
        <v>69</v>
      </c>
      <c r="D51" s="31">
        <v>1000</v>
      </c>
      <c r="E51" s="44" t="s">
        <v>10</v>
      </c>
      <c r="F51" s="17" t="s">
        <v>12</v>
      </c>
      <c r="G51" s="17" t="s">
        <v>25</v>
      </c>
      <c r="H51" s="18"/>
    </row>
    <row r="52" spans="1:9" ht="28.5" customHeight="1" x14ac:dyDescent="0.2">
      <c r="A52" s="44">
        <v>41</v>
      </c>
      <c r="B52" s="44">
        <v>42600000</v>
      </c>
      <c r="C52" s="44" t="s">
        <v>71</v>
      </c>
      <c r="D52" s="31">
        <f>10000+11000+5000</f>
        <v>26000</v>
      </c>
      <c r="E52" s="44" t="s">
        <v>26</v>
      </c>
      <c r="F52" s="17" t="s">
        <v>12</v>
      </c>
      <c r="G52" s="17" t="s">
        <v>25</v>
      </c>
      <c r="H52" s="18"/>
      <c r="I52" s="11"/>
    </row>
    <row r="53" spans="1:9" ht="28.5" customHeight="1" x14ac:dyDescent="0.2">
      <c r="A53" s="44">
        <v>42</v>
      </c>
      <c r="B53" s="88">
        <v>42900000</v>
      </c>
      <c r="C53" s="48" t="s">
        <v>63</v>
      </c>
      <c r="D53" s="32">
        <f>20000-3300-3700-5700</f>
        <v>7300</v>
      </c>
      <c r="E53" s="44" t="s">
        <v>26</v>
      </c>
      <c r="F53" s="17" t="s">
        <v>12</v>
      </c>
      <c r="G53" s="17" t="s">
        <v>25</v>
      </c>
      <c r="H53" s="18"/>
    </row>
    <row r="54" spans="1:9" ht="28.5" customHeight="1" x14ac:dyDescent="0.2">
      <c r="A54" s="44">
        <v>43</v>
      </c>
      <c r="B54" s="88">
        <v>43800000</v>
      </c>
      <c r="C54" s="48" t="s">
        <v>68</v>
      </c>
      <c r="D54" s="31">
        <v>4000</v>
      </c>
      <c r="E54" s="44" t="s">
        <v>10</v>
      </c>
      <c r="F54" s="17" t="s">
        <v>116</v>
      </c>
      <c r="G54" s="17" t="s">
        <v>113</v>
      </c>
      <c r="H54" s="18"/>
    </row>
    <row r="55" spans="1:9" ht="28.5" customHeight="1" x14ac:dyDescent="0.2">
      <c r="A55" s="44">
        <v>44</v>
      </c>
      <c r="B55" s="44">
        <v>44100000</v>
      </c>
      <c r="C55" s="44" t="s">
        <v>94</v>
      </c>
      <c r="D55" s="31">
        <f>3000+1000</f>
        <v>4000</v>
      </c>
      <c r="E55" s="44" t="s">
        <v>10</v>
      </c>
      <c r="F55" s="17" t="s">
        <v>12</v>
      </c>
      <c r="G55" s="17" t="s">
        <v>25</v>
      </c>
      <c r="H55" s="18"/>
    </row>
    <row r="56" spans="1:9" ht="28.5" customHeight="1" x14ac:dyDescent="0.2">
      <c r="A56" s="44">
        <v>45</v>
      </c>
      <c r="B56" s="49">
        <v>44300000</v>
      </c>
      <c r="C56" s="49" t="s">
        <v>95</v>
      </c>
      <c r="D56" s="31">
        <f>15000+5000</f>
        <v>20000</v>
      </c>
      <c r="E56" s="44" t="s">
        <v>26</v>
      </c>
      <c r="F56" s="17" t="s">
        <v>12</v>
      </c>
      <c r="G56" s="17" t="s">
        <v>25</v>
      </c>
      <c r="H56" s="18"/>
    </row>
    <row r="57" spans="1:9" ht="28.5" customHeight="1" x14ac:dyDescent="0.2">
      <c r="A57" s="44">
        <v>46</v>
      </c>
      <c r="B57" s="48">
        <v>44400000</v>
      </c>
      <c r="C57" s="48" t="s">
        <v>46</v>
      </c>
      <c r="D57" s="31">
        <f>1200-1000+15000</f>
        <v>15200</v>
      </c>
      <c r="E57" s="44" t="s">
        <v>26</v>
      </c>
      <c r="F57" s="17" t="s">
        <v>12</v>
      </c>
      <c r="G57" s="17" t="s">
        <v>25</v>
      </c>
      <c r="H57" s="18"/>
    </row>
    <row r="58" spans="1:9" s="14" customFormat="1" ht="28.5" customHeight="1" x14ac:dyDescent="0.2">
      <c r="A58" s="44">
        <v>47</v>
      </c>
      <c r="B58" s="46">
        <v>44500000</v>
      </c>
      <c r="C58" s="44" t="s">
        <v>67</v>
      </c>
      <c r="D58" s="31">
        <f>3200+495</f>
        <v>3695</v>
      </c>
      <c r="E58" s="44" t="s">
        <v>10</v>
      </c>
      <c r="F58" s="17" t="s">
        <v>12</v>
      </c>
      <c r="G58" s="17" t="s">
        <v>25</v>
      </c>
      <c r="H58" s="44"/>
    </row>
    <row r="59" spans="1:9" ht="28.5" customHeight="1" x14ac:dyDescent="0.2">
      <c r="A59" s="44">
        <v>48</v>
      </c>
      <c r="B59" s="44">
        <v>44800000</v>
      </c>
      <c r="C59" s="44" t="s">
        <v>96</v>
      </c>
      <c r="D59" s="31">
        <f>3800+500</f>
        <v>4300</v>
      </c>
      <c r="E59" s="44" t="s">
        <v>10</v>
      </c>
      <c r="F59" s="17" t="s">
        <v>12</v>
      </c>
      <c r="G59" s="17" t="s">
        <v>25</v>
      </c>
      <c r="H59" s="18"/>
    </row>
    <row r="60" spans="1:9" ht="28.5" customHeight="1" x14ac:dyDescent="0.2">
      <c r="A60" s="44">
        <v>49</v>
      </c>
      <c r="B60" s="44">
        <v>45200000</v>
      </c>
      <c r="C60" s="44" t="s">
        <v>52</v>
      </c>
      <c r="D60" s="32">
        <v>3700</v>
      </c>
      <c r="E60" s="44" t="s">
        <v>10</v>
      </c>
      <c r="F60" s="17" t="s">
        <v>116</v>
      </c>
      <c r="G60" s="17" t="s">
        <v>113</v>
      </c>
      <c r="H60" s="18"/>
    </row>
    <row r="61" spans="1:9" s="14" customFormat="1" ht="28.5" customHeight="1" x14ac:dyDescent="0.2">
      <c r="A61" s="44">
        <v>50</v>
      </c>
      <c r="B61" s="46">
        <v>48400000</v>
      </c>
      <c r="C61" s="44" t="s">
        <v>142</v>
      </c>
      <c r="D61" s="97">
        <v>15000</v>
      </c>
      <c r="E61" s="44" t="s">
        <v>10</v>
      </c>
      <c r="F61" s="17" t="s">
        <v>12</v>
      </c>
      <c r="G61" s="17" t="s">
        <v>25</v>
      </c>
      <c r="H61" s="18" t="s">
        <v>18</v>
      </c>
    </row>
    <row r="62" spans="1:9" ht="28.5" customHeight="1" x14ac:dyDescent="0.2">
      <c r="A62" s="44">
        <v>51</v>
      </c>
      <c r="B62" s="61">
        <v>48600000</v>
      </c>
      <c r="C62" s="61" t="s">
        <v>44</v>
      </c>
      <c r="D62" s="31">
        <v>1740</v>
      </c>
      <c r="E62" s="44" t="s">
        <v>10</v>
      </c>
      <c r="F62" s="17" t="s">
        <v>12</v>
      </c>
      <c r="G62" s="17" t="s">
        <v>25</v>
      </c>
      <c r="H62" s="18"/>
      <c r="I62" s="11"/>
    </row>
    <row r="63" spans="1:9" ht="28.5" customHeight="1" x14ac:dyDescent="0.2">
      <c r="A63" s="44">
        <v>52</v>
      </c>
      <c r="B63" s="62"/>
      <c r="C63" s="62"/>
      <c r="D63" s="31">
        <v>288</v>
      </c>
      <c r="E63" s="44" t="s">
        <v>10</v>
      </c>
      <c r="F63" s="17" t="s">
        <v>12</v>
      </c>
      <c r="G63" s="17" t="s">
        <v>25</v>
      </c>
      <c r="H63" s="18" t="s">
        <v>143</v>
      </c>
      <c r="I63" s="11"/>
    </row>
    <row r="64" spans="1:9" ht="28.5" customHeight="1" x14ac:dyDescent="0.2">
      <c r="A64" s="44">
        <v>53</v>
      </c>
      <c r="B64" s="61">
        <v>50100000</v>
      </c>
      <c r="C64" s="61" t="s">
        <v>23</v>
      </c>
      <c r="D64" s="31">
        <f>340000+1522</f>
        <v>341522</v>
      </c>
      <c r="E64" s="44" t="s">
        <v>26</v>
      </c>
      <c r="F64" s="17" t="s">
        <v>12</v>
      </c>
      <c r="G64" s="17" t="s">
        <v>25</v>
      </c>
      <c r="H64" s="18"/>
    </row>
    <row r="65" spans="1:9" ht="13.5" x14ac:dyDescent="0.2">
      <c r="A65" s="44">
        <v>54</v>
      </c>
      <c r="B65" s="62"/>
      <c r="C65" s="62"/>
      <c r="D65" s="31">
        <f>65000+162</f>
        <v>65162</v>
      </c>
      <c r="E65" s="44" t="s">
        <v>10</v>
      </c>
      <c r="F65" s="17" t="s">
        <v>12</v>
      </c>
      <c r="G65" s="17" t="s">
        <v>25</v>
      </c>
      <c r="H65" s="18" t="s">
        <v>57</v>
      </c>
    </row>
    <row r="66" spans="1:9" ht="38.25" x14ac:dyDescent="0.2">
      <c r="A66" s="44">
        <v>55</v>
      </c>
      <c r="B66" s="44">
        <v>50500000</v>
      </c>
      <c r="C66" s="44" t="s">
        <v>99</v>
      </c>
      <c r="D66" s="31">
        <v>4900</v>
      </c>
      <c r="E66" s="44" t="s">
        <v>10</v>
      </c>
      <c r="F66" s="17" t="s">
        <v>12</v>
      </c>
      <c r="G66" s="17" t="s">
        <v>25</v>
      </c>
      <c r="H66" s="18" t="s">
        <v>144</v>
      </c>
      <c r="I66" s="11"/>
    </row>
    <row r="67" spans="1:9" s="14" customFormat="1" ht="28.5" customHeight="1" x14ac:dyDescent="0.2">
      <c r="A67" s="44">
        <v>56</v>
      </c>
      <c r="B67" s="45">
        <v>55500000</v>
      </c>
      <c r="C67" s="44" t="s">
        <v>145</v>
      </c>
      <c r="D67" s="31">
        <v>3000</v>
      </c>
      <c r="E67" s="44" t="s">
        <v>10</v>
      </c>
      <c r="F67" s="17" t="s">
        <v>12</v>
      </c>
      <c r="G67" s="17" t="s">
        <v>25</v>
      </c>
      <c r="H67" s="18" t="s">
        <v>84</v>
      </c>
    </row>
    <row r="68" spans="1:9" s="50" customFormat="1" ht="28.5" customHeight="1" x14ac:dyDescent="0.2">
      <c r="A68" s="44">
        <v>57</v>
      </c>
      <c r="B68" s="44">
        <v>60100000</v>
      </c>
      <c r="C68" s="44" t="s">
        <v>146</v>
      </c>
      <c r="D68" s="31">
        <v>10475</v>
      </c>
      <c r="E68" s="44" t="s">
        <v>26</v>
      </c>
      <c r="F68" s="17" t="s">
        <v>12</v>
      </c>
      <c r="G68" s="17" t="s">
        <v>25</v>
      </c>
      <c r="H68" s="18"/>
    </row>
    <row r="69" spans="1:9" ht="28.5" customHeight="1" x14ac:dyDescent="0.2">
      <c r="A69" s="44">
        <v>58</v>
      </c>
      <c r="B69" s="44">
        <v>63100000</v>
      </c>
      <c r="C69" s="44" t="s">
        <v>49</v>
      </c>
      <c r="D69" s="31">
        <f>75000-5000</f>
        <v>70000</v>
      </c>
      <c r="E69" s="44" t="s">
        <v>26</v>
      </c>
      <c r="F69" s="17" t="s">
        <v>12</v>
      </c>
      <c r="G69" s="17" t="s">
        <v>25</v>
      </c>
      <c r="H69" s="18"/>
      <c r="I69" s="11"/>
    </row>
    <row r="70" spans="1:9" s="50" customFormat="1" ht="28.5" customHeight="1" x14ac:dyDescent="0.2">
      <c r="A70" s="44">
        <v>59</v>
      </c>
      <c r="B70" s="44">
        <v>63700000</v>
      </c>
      <c r="C70" s="44" t="s">
        <v>19</v>
      </c>
      <c r="D70" s="31">
        <v>2500</v>
      </c>
      <c r="E70" s="44" t="s">
        <v>10</v>
      </c>
      <c r="F70" s="17" t="s">
        <v>12</v>
      </c>
      <c r="G70" s="17" t="s">
        <v>25</v>
      </c>
      <c r="H70" s="18" t="s">
        <v>17</v>
      </c>
    </row>
    <row r="71" spans="1:9" ht="28.5" customHeight="1" x14ac:dyDescent="0.2">
      <c r="A71" s="44">
        <v>60</v>
      </c>
      <c r="B71" s="44">
        <v>64200000</v>
      </c>
      <c r="C71" s="49" t="s">
        <v>100</v>
      </c>
      <c r="D71" s="31">
        <f>12000-1000</f>
        <v>11000</v>
      </c>
      <c r="E71" s="44" t="s">
        <v>10</v>
      </c>
      <c r="F71" s="17" t="s">
        <v>12</v>
      </c>
      <c r="G71" s="17" t="s">
        <v>25</v>
      </c>
      <c r="H71" s="18" t="s">
        <v>143</v>
      </c>
    </row>
    <row r="72" spans="1:9" ht="28.5" customHeight="1" x14ac:dyDescent="0.2">
      <c r="A72" s="44">
        <v>61</v>
      </c>
      <c r="B72" s="48">
        <v>71200000</v>
      </c>
      <c r="C72" s="53" t="s">
        <v>79</v>
      </c>
      <c r="D72" s="32">
        <v>2000</v>
      </c>
      <c r="E72" s="44" t="s">
        <v>10</v>
      </c>
      <c r="F72" s="17" t="s">
        <v>116</v>
      </c>
      <c r="G72" s="17" t="s">
        <v>113</v>
      </c>
      <c r="H72" s="18"/>
    </row>
    <row r="73" spans="1:9" ht="28.5" customHeight="1" x14ac:dyDescent="0.2">
      <c r="A73" s="44">
        <v>62</v>
      </c>
      <c r="B73" s="48">
        <v>71600000</v>
      </c>
      <c r="C73" s="48" t="s">
        <v>60</v>
      </c>
      <c r="D73" s="31">
        <v>6500</v>
      </c>
      <c r="E73" s="44" t="s">
        <v>10</v>
      </c>
      <c r="F73" s="17" t="s">
        <v>12</v>
      </c>
      <c r="G73" s="17" t="s">
        <v>25</v>
      </c>
      <c r="H73" s="18" t="s">
        <v>17</v>
      </c>
    </row>
    <row r="74" spans="1:9" ht="28.5" customHeight="1" x14ac:dyDescent="0.2">
      <c r="A74" s="44">
        <v>63</v>
      </c>
      <c r="B74" s="44">
        <v>71900000</v>
      </c>
      <c r="C74" s="44" t="s">
        <v>102</v>
      </c>
      <c r="D74" s="31">
        <f>3000</f>
        <v>3000</v>
      </c>
      <c r="E74" s="44" t="s">
        <v>10</v>
      </c>
      <c r="F74" s="17" t="s">
        <v>12</v>
      </c>
      <c r="G74" s="17" t="s">
        <v>25</v>
      </c>
      <c r="H74" s="44"/>
    </row>
    <row r="75" spans="1:9" ht="28.5" customHeight="1" x14ac:dyDescent="0.2">
      <c r="A75" s="44">
        <v>64</v>
      </c>
      <c r="B75" s="79">
        <v>72200000</v>
      </c>
      <c r="C75" s="61" t="s">
        <v>24</v>
      </c>
      <c r="D75" s="31">
        <v>8000</v>
      </c>
      <c r="E75" s="44" t="s">
        <v>10</v>
      </c>
      <c r="F75" s="17" t="s">
        <v>12</v>
      </c>
      <c r="G75" s="17" t="s">
        <v>25</v>
      </c>
      <c r="H75" s="18" t="s">
        <v>16</v>
      </c>
      <c r="I75" s="12"/>
    </row>
    <row r="76" spans="1:9" ht="28.5" customHeight="1" x14ac:dyDescent="0.2">
      <c r="A76" s="44">
        <v>65</v>
      </c>
      <c r="B76" s="98"/>
      <c r="C76" s="78"/>
      <c r="D76" s="31">
        <v>171200</v>
      </c>
      <c r="E76" s="44" t="s">
        <v>10</v>
      </c>
      <c r="F76" s="17" t="s">
        <v>12</v>
      </c>
      <c r="G76" s="17" t="s">
        <v>25</v>
      </c>
      <c r="H76" s="18" t="s">
        <v>16</v>
      </c>
      <c r="I76" s="12"/>
    </row>
    <row r="77" spans="1:9" ht="28.5" customHeight="1" x14ac:dyDescent="0.2">
      <c r="A77" s="44"/>
      <c r="B77" s="98"/>
      <c r="C77" s="78"/>
      <c r="D77" s="31">
        <v>1460</v>
      </c>
      <c r="E77" s="44" t="s">
        <v>10</v>
      </c>
      <c r="F77" s="17" t="s">
        <v>12</v>
      </c>
      <c r="G77" s="17" t="s">
        <v>25</v>
      </c>
      <c r="H77" s="18" t="s">
        <v>147</v>
      </c>
      <c r="I77" s="12"/>
    </row>
    <row r="78" spans="1:9" ht="28.5" customHeight="1" x14ac:dyDescent="0.2">
      <c r="A78" s="44">
        <v>66</v>
      </c>
      <c r="B78" s="80"/>
      <c r="C78" s="62"/>
      <c r="D78" s="31">
        <f>20000+200</f>
        <v>20200</v>
      </c>
      <c r="E78" s="44" t="s">
        <v>10</v>
      </c>
      <c r="F78" s="17" t="s">
        <v>12</v>
      </c>
      <c r="G78" s="17" t="s">
        <v>25</v>
      </c>
      <c r="H78" s="18" t="s">
        <v>143</v>
      </c>
      <c r="I78" s="12"/>
    </row>
    <row r="79" spans="1:9" ht="44.25" customHeight="1" x14ac:dyDescent="0.2">
      <c r="A79" s="44">
        <v>67</v>
      </c>
      <c r="B79" s="44">
        <v>77200000</v>
      </c>
      <c r="C79" s="44" t="s">
        <v>27</v>
      </c>
      <c r="D79" s="31">
        <f>7950400-61000+330005-2000000-20000-171200-8000-1460</f>
        <v>6018745</v>
      </c>
      <c r="E79" s="44" t="s">
        <v>26</v>
      </c>
      <c r="F79" s="17" t="s">
        <v>12</v>
      </c>
      <c r="G79" s="17" t="s">
        <v>25</v>
      </c>
      <c r="H79" s="18"/>
    </row>
    <row r="80" spans="1:9" ht="28.5" customHeight="1" x14ac:dyDescent="0.2">
      <c r="A80" s="44">
        <v>68</v>
      </c>
      <c r="B80" s="44">
        <v>79700000</v>
      </c>
      <c r="C80" s="44" t="s">
        <v>28</v>
      </c>
      <c r="D80" s="31">
        <f>15000-2927</f>
        <v>12073</v>
      </c>
      <c r="E80" s="44" t="s">
        <v>10</v>
      </c>
      <c r="F80" s="17" t="s">
        <v>12</v>
      </c>
      <c r="G80" s="17" t="s">
        <v>25</v>
      </c>
      <c r="H80" s="18" t="s">
        <v>18</v>
      </c>
    </row>
    <row r="81" spans="1:13" ht="28.5" customHeight="1" x14ac:dyDescent="0.2">
      <c r="A81" s="44">
        <v>69</v>
      </c>
      <c r="B81" s="44">
        <v>79800000</v>
      </c>
      <c r="C81" s="44" t="s">
        <v>64</v>
      </c>
      <c r="D81" s="31">
        <f>4000-175-1000</f>
        <v>2825</v>
      </c>
      <c r="E81" s="44" t="s">
        <v>10</v>
      </c>
      <c r="F81" s="17" t="s">
        <v>12</v>
      </c>
      <c r="G81" s="17" t="s">
        <v>25</v>
      </c>
      <c r="H81" s="18"/>
      <c r="I81" s="11"/>
    </row>
    <row r="82" spans="1:13" ht="28.5" customHeight="1" x14ac:dyDescent="0.2">
      <c r="A82" s="44">
        <v>70</v>
      </c>
      <c r="B82" s="44">
        <v>90900000</v>
      </c>
      <c r="C82" s="44" t="s">
        <v>81</v>
      </c>
      <c r="D82" s="31">
        <v>4000</v>
      </c>
      <c r="E82" s="44" t="s">
        <v>10</v>
      </c>
      <c r="F82" s="17" t="s">
        <v>12</v>
      </c>
      <c r="G82" s="17" t="s">
        <v>25</v>
      </c>
      <c r="H82" s="18"/>
    </row>
    <row r="83" spans="1:13" ht="28.5" customHeight="1" x14ac:dyDescent="0.2">
      <c r="A83" s="44">
        <v>71</v>
      </c>
      <c r="B83" s="44">
        <v>98300000</v>
      </c>
      <c r="C83" s="44" t="s">
        <v>104</v>
      </c>
      <c r="D83" s="31">
        <v>1500</v>
      </c>
      <c r="E83" s="44" t="s">
        <v>10</v>
      </c>
      <c r="F83" s="17" t="s">
        <v>12</v>
      </c>
      <c r="G83" s="17" t="s">
        <v>25</v>
      </c>
      <c r="H83" s="18"/>
    </row>
    <row r="84" spans="1:13" ht="28.5" customHeight="1" x14ac:dyDescent="0.2">
      <c r="C84" s="30"/>
      <c r="D84" s="9"/>
    </row>
    <row r="85" spans="1:13" ht="28.5" customHeight="1" x14ac:dyDescent="0.2">
      <c r="A85" s="2"/>
      <c r="B85" s="4"/>
      <c r="C85" s="5"/>
      <c r="D85" s="6"/>
      <c r="E85" s="3"/>
      <c r="F85" s="3"/>
      <c r="G85" s="3"/>
      <c r="H85" s="7"/>
    </row>
    <row r="86" spans="1:13" ht="28.5" customHeight="1" x14ac:dyDescent="0.2">
      <c r="A86" s="26"/>
      <c r="B86" s="56" t="s">
        <v>148</v>
      </c>
      <c r="C86" s="56"/>
    </row>
    <row r="87" spans="1:13" ht="28.5" customHeight="1" x14ac:dyDescent="0.2">
      <c r="A87" s="26"/>
      <c r="B87" s="26"/>
      <c r="D87" s="8"/>
      <c r="E87" s="54" t="s">
        <v>9</v>
      </c>
      <c r="F87" s="54"/>
    </row>
    <row r="88" spans="1:13" ht="28.5" customHeight="1" x14ac:dyDescent="0.2">
      <c r="A88" s="26"/>
      <c r="B88" s="55"/>
      <c r="C88" s="55"/>
      <c r="D88" s="51"/>
    </row>
    <row r="89" spans="1:13" ht="28.5" customHeight="1" x14ac:dyDescent="0.2">
      <c r="A89" s="26"/>
      <c r="B89" s="56" t="s">
        <v>20</v>
      </c>
      <c r="C89" s="56"/>
      <c r="D89" s="52"/>
    </row>
    <row r="90" spans="1:13" ht="28.5" customHeight="1" x14ac:dyDescent="0.2">
      <c r="A90" s="26"/>
      <c r="B90" s="26"/>
      <c r="E90" s="54" t="s">
        <v>9</v>
      </c>
      <c r="F90" s="54"/>
    </row>
    <row r="91" spans="1:13" ht="28.5" customHeight="1" x14ac:dyDescent="0.2">
      <c r="A91" s="26"/>
      <c r="B91" s="26"/>
    </row>
    <row r="95" spans="1:13" ht="28.5" customHeight="1" x14ac:dyDescent="0.2">
      <c r="C95" s="47"/>
      <c r="E95" s="47"/>
      <c r="L95" s="11"/>
      <c r="M95" s="11"/>
    </row>
    <row r="96" spans="1:13" ht="28.5" customHeight="1" x14ac:dyDescent="0.2">
      <c r="C96" s="47"/>
      <c r="L96" s="11"/>
      <c r="M96" s="11"/>
    </row>
    <row r="97" spans="3:13" ht="28.5" customHeight="1" x14ac:dyDescent="0.2">
      <c r="L97" s="11"/>
      <c r="M97" s="11"/>
    </row>
    <row r="98" spans="3:13" ht="28.5" customHeight="1" x14ac:dyDescent="0.2">
      <c r="C98" s="27"/>
      <c r="L98" s="11"/>
      <c r="M98" s="11"/>
    </row>
    <row r="99" spans="3:13" ht="28.5" customHeight="1" x14ac:dyDescent="0.2">
      <c r="L99" s="11"/>
      <c r="M99" s="11"/>
    </row>
    <row r="100" spans="3:13" ht="28.5" customHeight="1" x14ac:dyDescent="0.2">
      <c r="C100" s="10"/>
      <c r="L100" s="11"/>
      <c r="M100" s="11"/>
    </row>
  </sheetData>
  <mergeCells count="24">
    <mergeCell ref="E90:F90"/>
    <mergeCell ref="B30:B31"/>
    <mergeCell ref="C30:C31"/>
    <mergeCell ref="B62:B63"/>
    <mergeCell ref="C62:C63"/>
    <mergeCell ref="B64:B65"/>
    <mergeCell ref="C64:C65"/>
    <mergeCell ref="B75:B78"/>
    <mergeCell ref="C75:C78"/>
    <mergeCell ref="B86:C86"/>
    <mergeCell ref="E87:F87"/>
    <mergeCell ref="B88:C88"/>
    <mergeCell ref="B89:C89"/>
    <mergeCell ref="A8:H8"/>
    <mergeCell ref="A9:H9"/>
    <mergeCell ref="B20:B21"/>
    <mergeCell ref="C20:C21"/>
    <mergeCell ref="C3:G3"/>
    <mergeCell ref="A4:E5"/>
    <mergeCell ref="F4:H4"/>
    <mergeCell ref="F5:H5"/>
    <mergeCell ref="A6:E6"/>
    <mergeCell ref="F6:H7"/>
    <mergeCell ref="A7:E7"/>
  </mergeCells>
  <pageMargins left="0.7" right="0.7" top="0.75" bottom="0.75" header="0.3" footer="0.3"/>
  <pageSetup scale="74" orientation="landscape" r:id="rId1"/>
  <rowBreaks count="1" manualBreakCount="1">
    <brk id="66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="130" zoomScaleNormal="130" zoomScaleSheetLayoutView="130" workbookViewId="0">
      <selection activeCell="A6" sqref="A6:E6"/>
    </sheetView>
  </sheetViews>
  <sheetFormatPr defaultRowHeight="13.5" x14ac:dyDescent="0.2"/>
  <cols>
    <col min="1" max="1" width="3.85546875" style="14" customWidth="1"/>
    <col min="2" max="2" width="10" style="50" customWidth="1"/>
    <col min="3" max="3" width="53.7109375" style="26" customWidth="1"/>
    <col min="4" max="4" width="11.5703125" style="1" customWidth="1"/>
    <col min="5" max="5" width="10.42578125" style="26" customWidth="1"/>
    <col min="6" max="6" width="11.85546875" style="26" customWidth="1"/>
    <col min="7" max="7" width="10.7109375" style="26" customWidth="1"/>
    <col min="8" max="8" width="32" style="26" customWidth="1"/>
    <col min="9" max="9" width="21.42578125" style="50" customWidth="1"/>
    <col min="10" max="10" width="20.85546875" style="11" customWidth="1"/>
    <col min="11" max="16384" width="9.140625" style="26"/>
  </cols>
  <sheetData>
    <row r="1" spans="1:10" ht="18" customHeight="1" x14ac:dyDescent="0.2"/>
    <row r="2" spans="1:10" ht="13.5" customHeight="1" x14ac:dyDescent="0.2">
      <c r="B2" s="26"/>
      <c r="H2" s="20" t="s">
        <v>105</v>
      </c>
      <c r="J2" s="26"/>
    </row>
    <row r="3" spans="1:10" ht="20.25" customHeight="1" x14ac:dyDescent="0.2">
      <c r="B3" s="26"/>
      <c r="C3" s="63" t="s">
        <v>106</v>
      </c>
      <c r="D3" s="63"/>
      <c r="E3" s="63"/>
      <c r="F3" s="63"/>
      <c r="G3" s="63"/>
      <c r="J3" s="26"/>
    </row>
    <row r="4" spans="1:10" ht="26.25" customHeight="1" x14ac:dyDescent="0.2">
      <c r="A4" s="57" t="s">
        <v>149</v>
      </c>
      <c r="B4" s="58"/>
      <c r="C4" s="58"/>
      <c r="D4" s="58"/>
      <c r="E4" s="59"/>
      <c r="F4" s="67" t="s">
        <v>7</v>
      </c>
      <c r="G4" s="68"/>
      <c r="H4" s="69"/>
      <c r="J4" s="26"/>
    </row>
    <row r="5" spans="1:10" ht="18.75" customHeight="1" x14ac:dyDescent="0.2">
      <c r="A5" s="64"/>
      <c r="B5" s="65"/>
      <c r="C5" s="65"/>
      <c r="D5" s="65"/>
      <c r="E5" s="66"/>
      <c r="F5" s="70">
        <v>204578581</v>
      </c>
      <c r="G5" s="71"/>
      <c r="H5" s="72"/>
      <c r="J5" s="26"/>
    </row>
    <row r="6" spans="1:10" ht="31.5" customHeight="1" x14ac:dyDescent="0.2">
      <c r="A6" s="57" t="s">
        <v>8</v>
      </c>
      <c r="B6" s="58"/>
      <c r="C6" s="58"/>
      <c r="D6" s="58"/>
      <c r="E6" s="59"/>
      <c r="F6" s="57" t="s">
        <v>107</v>
      </c>
      <c r="G6" s="73"/>
      <c r="H6" s="74"/>
      <c r="J6" s="26"/>
    </row>
    <row r="7" spans="1:10" ht="60" customHeight="1" x14ac:dyDescent="0.2">
      <c r="A7" s="70" t="s">
        <v>21</v>
      </c>
      <c r="B7" s="71"/>
      <c r="C7" s="71"/>
      <c r="D7" s="71"/>
      <c r="E7" s="72"/>
      <c r="F7" s="75"/>
      <c r="G7" s="76"/>
      <c r="H7" s="77"/>
      <c r="J7" s="26"/>
    </row>
    <row r="8" spans="1:10" ht="21" customHeight="1" x14ac:dyDescent="0.2">
      <c r="A8" s="57" t="s">
        <v>15</v>
      </c>
      <c r="B8" s="58"/>
      <c r="C8" s="58"/>
      <c r="D8" s="58"/>
      <c r="E8" s="58"/>
      <c r="F8" s="58"/>
      <c r="G8" s="58"/>
      <c r="H8" s="59"/>
      <c r="J8" s="26"/>
    </row>
    <row r="9" spans="1:10" s="50" customFormat="1" ht="15.75" customHeight="1" x14ac:dyDescent="0.2">
      <c r="A9" s="81">
        <f>SUM(D12:D24)</f>
        <v>269039.52</v>
      </c>
      <c r="B9" s="82"/>
      <c r="C9" s="82"/>
      <c r="D9" s="82"/>
      <c r="E9" s="82"/>
      <c r="F9" s="82"/>
      <c r="G9" s="82"/>
      <c r="H9" s="82"/>
      <c r="J9" s="11"/>
    </row>
    <row r="10" spans="1:10" s="50" customFormat="1" ht="71.25" customHeight="1" x14ac:dyDescent="0.2">
      <c r="A10" s="44" t="s">
        <v>1</v>
      </c>
      <c r="B10" s="44" t="s">
        <v>2</v>
      </c>
      <c r="C10" s="44" t="s">
        <v>3</v>
      </c>
      <c r="D10" s="21" t="s">
        <v>39</v>
      </c>
      <c r="E10" s="44" t="s">
        <v>4</v>
      </c>
      <c r="F10" s="44" t="s">
        <v>5</v>
      </c>
      <c r="G10" s="44" t="s">
        <v>6</v>
      </c>
      <c r="H10" s="44" t="s">
        <v>0</v>
      </c>
      <c r="J10" s="11"/>
    </row>
    <row r="11" spans="1:10" s="50" customFormat="1" ht="15" customHeight="1" x14ac:dyDescent="0.2">
      <c r="A11" s="44">
        <v>1</v>
      </c>
      <c r="B11" s="44">
        <v>2</v>
      </c>
      <c r="C11" s="44">
        <v>3</v>
      </c>
      <c r="D11" s="16">
        <v>4</v>
      </c>
      <c r="E11" s="44">
        <v>5</v>
      </c>
      <c r="F11" s="44">
        <v>6</v>
      </c>
      <c r="G11" s="44">
        <v>7</v>
      </c>
      <c r="H11" s="44">
        <v>8</v>
      </c>
      <c r="J11" s="11"/>
    </row>
    <row r="12" spans="1:10" ht="38.25" customHeight="1" x14ac:dyDescent="0.2">
      <c r="A12" s="44">
        <v>1</v>
      </c>
      <c r="B12" s="17" t="s">
        <v>35</v>
      </c>
      <c r="C12" s="44" t="s">
        <v>36</v>
      </c>
      <c r="D12" s="31">
        <f>10000+10000</f>
        <v>20000</v>
      </c>
      <c r="E12" s="44" t="s">
        <v>14</v>
      </c>
      <c r="F12" s="17" t="s">
        <v>12</v>
      </c>
      <c r="G12" s="17" t="s">
        <v>25</v>
      </c>
      <c r="H12" s="18" t="s">
        <v>13</v>
      </c>
      <c r="I12" s="107"/>
      <c r="J12" s="108"/>
    </row>
    <row r="13" spans="1:10" ht="34.5" customHeight="1" x14ac:dyDescent="0.2">
      <c r="A13" s="44">
        <v>2</v>
      </c>
      <c r="B13" s="88" t="s">
        <v>61</v>
      </c>
      <c r="C13" s="48" t="s">
        <v>62</v>
      </c>
      <c r="D13" s="16">
        <f>500+1000</f>
        <v>1500</v>
      </c>
      <c r="E13" s="44" t="s">
        <v>10</v>
      </c>
      <c r="F13" s="17" t="s">
        <v>12</v>
      </c>
      <c r="G13" s="17" t="s">
        <v>25</v>
      </c>
      <c r="H13" s="18"/>
      <c r="I13" s="107"/>
      <c r="J13" s="26"/>
    </row>
    <row r="14" spans="1:10" ht="52.5" customHeight="1" x14ac:dyDescent="0.2">
      <c r="A14" s="44">
        <v>3</v>
      </c>
      <c r="B14" s="48">
        <v>34700000</v>
      </c>
      <c r="C14" s="48" t="s">
        <v>150</v>
      </c>
      <c r="D14" s="32">
        <f>30742.6-13000</f>
        <v>17742.599999999999</v>
      </c>
      <c r="E14" s="44" t="s">
        <v>26</v>
      </c>
      <c r="F14" s="17" t="s">
        <v>12</v>
      </c>
      <c r="G14" s="17" t="s">
        <v>25</v>
      </c>
      <c r="H14" s="18"/>
      <c r="I14" s="107"/>
      <c r="J14" s="108"/>
    </row>
    <row r="15" spans="1:10" ht="52.5" customHeight="1" x14ac:dyDescent="0.2">
      <c r="A15" s="44">
        <v>4</v>
      </c>
      <c r="B15" s="48">
        <v>38100000</v>
      </c>
      <c r="C15" s="48" t="s">
        <v>151</v>
      </c>
      <c r="D15" s="32">
        <v>5000</v>
      </c>
      <c r="E15" s="44" t="s">
        <v>26</v>
      </c>
      <c r="F15" s="17" t="s">
        <v>12</v>
      </c>
      <c r="G15" s="17" t="s">
        <v>25</v>
      </c>
      <c r="H15" s="18"/>
      <c r="I15" s="107"/>
      <c r="J15" s="108"/>
    </row>
    <row r="16" spans="1:10" ht="52.5" customHeight="1" x14ac:dyDescent="0.2">
      <c r="A16" s="44">
        <v>5</v>
      </c>
      <c r="B16" s="48">
        <v>38600000</v>
      </c>
      <c r="C16" s="48" t="s">
        <v>152</v>
      </c>
      <c r="D16" s="32">
        <v>8000</v>
      </c>
      <c r="E16" s="44" t="s">
        <v>26</v>
      </c>
      <c r="F16" s="17" t="s">
        <v>12</v>
      </c>
      <c r="G16" s="17" t="s">
        <v>25</v>
      </c>
      <c r="H16" s="18"/>
      <c r="I16" s="107"/>
      <c r="J16" s="108"/>
    </row>
    <row r="17" spans="1:10" ht="52.5" customHeight="1" x14ac:dyDescent="0.2">
      <c r="A17" s="44">
        <v>6</v>
      </c>
      <c r="B17" s="48">
        <v>33100000</v>
      </c>
      <c r="C17" s="48" t="s">
        <v>153</v>
      </c>
      <c r="D17" s="31">
        <v>4000</v>
      </c>
      <c r="E17" s="44" t="s">
        <v>10</v>
      </c>
      <c r="F17" s="17" t="s">
        <v>12</v>
      </c>
      <c r="G17" s="17" t="s">
        <v>25</v>
      </c>
      <c r="H17" s="18"/>
      <c r="I17" s="107"/>
      <c r="J17" s="108"/>
    </row>
    <row r="18" spans="1:10" ht="52.5" customHeight="1" x14ac:dyDescent="0.2">
      <c r="A18" s="44">
        <v>7</v>
      </c>
      <c r="B18" s="48">
        <v>39700000</v>
      </c>
      <c r="C18" s="48" t="s">
        <v>73</v>
      </c>
      <c r="D18" s="31">
        <v>2000</v>
      </c>
      <c r="E18" s="44" t="s">
        <v>10</v>
      </c>
      <c r="F18" s="17" t="s">
        <v>12</v>
      </c>
      <c r="G18" s="17" t="s">
        <v>25</v>
      </c>
      <c r="H18" s="18"/>
      <c r="I18" s="107"/>
      <c r="J18" s="108"/>
    </row>
    <row r="19" spans="1:10" ht="36" customHeight="1" x14ac:dyDescent="0.2">
      <c r="A19" s="44">
        <v>8</v>
      </c>
      <c r="B19" s="44">
        <v>42600000</v>
      </c>
      <c r="C19" s="44" t="s">
        <v>71</v>
      </c>
      <c r="D19" s="31">
        <f>2000+2500</f>
        <v>4500</v>
      </c>
      <c r="E19" s="44" t="s">
        <v>10</v>
      </c>
      <c r="F19" s="17" t="s">
        <v>12</v>
      </c>
      <c r="G19" s="17" t="s">
        <v>25</v>
      </c>
      <c r="H19" s="18"/>
      <c r="I19" s="107"/>
    </row>
    <row r="20" spans="1:10" ht="34.5" customHeight="1" x14ac:dyDescent="0.2">
      <c r="A20" s="44">
        <v>9</v>
      </c>
      <c r="B20" s="88">
        <v>43800000</v>
      </c>
      <c r="C20" s="48" t="s">
        <v>68</v>
      </c>
      <c r="D20" s="31">
        <f>1200+2400</f>
        <v>3600</v>
      </c>
      <c r="E20" s="44" t="s">
        <v>10</v>
      </c>
      <c r="F20" s="17" t="s">
        <v>12</v>
      </c>
      <c r="G20" s="17" t="s">
        <v>25</v>
      </c>
      <c r="H20" s="18"/>
      <c r="I20" s="107"/>
      <c r="J20" s="26"/>
    </row>
    <row r="21" spans="1:10" ht="34.5" customHeight="1" x14ac:dyDescent="0.2">
      <c r="A21" s="44"/>
      <c r="B21" s="88">
        <v>44800000</v>
      </c>
      <c r="C21" s="48" t="s">
        <v>96</v>
      </c>
      <c r="D21" s="31">
        <v>1000</v>
      </c>
      <c r="E21" s="44" t="s">
        <v>10</v>
      </c>
      <c r="F21" s="17" t="s">
        <v>116</v>
      </c>
      <c r="G21" s="17" t="s">
        <v>129</v>
      </c>
      <c r="H21" s="18"/>
      <c r="I21" s="107"/>
      <c r="J21" s="26"/>
    </row>
    <row r="22" spans="1:10" ht="34.5" customHeight="1" x14ac:dyDescent="0.2">
      <c r="A22" s="44">
        <v>10</v>
      </c>
      <c r="B22" s="88">
        <v>45200000</v>
      </c>
      <c r="C22" s="48" t="s">
        <v>154</v>
      </c>
      <c r="D22" s="92">
        <v>42039.519999999997</v>
      </c>
      <c r="E22" s="44" t="s">
        <v>26</v>
      </c>
      <c r="F22" s="17" t="s">
        <v>12</v>
      </c>
      <c r="G22" s="17" t="s">
        <v>25</v>
      </c>
      <c r="H22" s="18"/>
      <c r="I22" s="107"/>
      <c r="J22" s="26"/>
    </row>
    <row r="23" spans="1:10" ht="48.75" customHeight="1" x14ac:dyDescent="0.2">
      <c r="A23" s="44">
        <v>11</v>
      </c>
      <c r="B23" s="44">
        <v>77200000</v>
      </c>
      <c r="C23" s="44" t="s">
        <v>27</v>
      </c>
      <c r="D23" s="31">
        <f>163557.4-4900-1000</f>
        <v>157657.4</v>
      </c>
      <c r="E23" s="44" t="s">
        <v>26</v>
      </c>
      <c r="F23" s="17" t="s">
        <v>12</v>
      </c>
      <c r="G23" s="17" t="s">
        <v>25</v>
      </c>
      <c r="H23" s="44"/>
      <c r="I23" s="107"/>
      <c r="J23" s="108"/>
    </row>
    <row r="24" spans="1:10" ht="46.5" customHeight="1" x14ac:dyDescent="0.2">
      <c r="A24" s="44">
        <v>12</v>
      </c>
      <c r="B24" s="44">
        <v>79500000</v>
      </c>
      <c r="C24" s="44" t="s">
        <v>155</v>
      </c>
      <c r="D24" s="31">
        <v>2000</v>
      </c>
      <c r="E24" s="44" t="s">
        <v>10</v>
      </c>
      <c r="F24" s="17" t="s">
        <v>12</v>
      </c>
      <c r="G24" s="17" t="s">
        <v>25</v>
      </c>
      <c r="H24" s="44"/>
      <c r="I24" s="107"/>
      <c r="J24" s="108"/>
    </row>
    <row r="25" spans="1:10" ht="14.25" x14ac:dyDescent="0.2">
      <c r="D25" s="33"/>
    </row>
    <row r="26" spans="1:10" s="13" customFormat="1" ht="16.5" customHeight="1" x14ac:dyDescent="0.2">
      <c r="A26" s="34"/>
      <c r="B26" s="35"/>
      <c r="C26" s="36"/>
      <c r="D26" s="37"/>
      <c r="E26" s="38"/>
      <c r="F26" s="3"/>
      <c r="G26" s="3"/>
      <c r="H26" s="39"/>
      <c r="I26" s="15"/>
    </row>
    <row r="27" spans="1:10" ht="12" customHeight="1" x14ac:dyDescent="0.2">
      <c r="A27" s="34"/>
      <c r="B27" s="4"/>
      <c r="C27" s="5"/>
      <c r="D27" s="37"/>
      <c r="E27" s="40"/>
      <c r="F27" s="3"/>
      <c r="G27" s="3"/>
      <c r="H27" s="7"/>
      <c r="J27" s="26"/>
    </row>
    <row r="28" spans="1:10" ht="38.25" customHeight="1" x14ac:dyDescent="0.2">
      <c r="B28" s="56" t="s">
        <v>156</v>
      </c>
      <c r="C28" s="56"/>
      <c r="J28" s="26"/>
    </row>
    <row r="29" spans="1:10" ht="13.5" customHeight="1" x14ac:dyDescent="0.2">
      <c r="B29" s="26"/>
      <c r="D29" s="8"/>
      <c r="E29" s="54" t="s">
        <v>9</v>
      </c>
      <c r="F29" s="54"/>
      <c r="J29" s="26"/>
    </row>
    <row r="30" spans="1:10" ht="37.5" customHeight="1" x14ac:dyDescent="0.2">
      <c r="B30" s="26"/>
      <c r="J30" s="26"/>
    </row>
    <row r="31" spans="1:10" x14ac:dyDescent="0.2">
      <c r="B31" s="26"/>
      <c r="J31" s="26"/>
    </row>
    <row r="32" spans="1:10" ht="21.75" customHeight="1" x14ac:dyDescent="0.2">
      <c r="B32" s="55"/>
      <c r="C32" s="55"/>
      <c r="D32" s="55"/>
      <c r="J32" s="26"/>
    </row>
    <row r="33" spans="2:15" ht="13.5" customHeight="1" x14ac:dyDescent="0.2">
      <c r="B33" s="56" t="s">
        <v>20</v>
      </c>
      <c r="C33" s="56"/>
      <c r="D33" s="56"/>
      <c r="J33" s="26"/>
    </row>
    <row r="34" spans="2:15" x14ac:dyDescent="0.2">
      <c r="B34" s="26"/>
      <c r="E34" s="54" t="s">
        <v>9</v>
      </c>
      <c r="F34" s="54"/>
      <c r="J34" s="26"/>
    </row>
    <row r="35" spans="2:15" ht="33" customHeight="1" x14ac:dyDescent="0.2">
      <c r="B35" s="26"/>
      <c r="J35" s="26"/>
    </row>
    <row r="46" spans="2:15" x14ac:dyDescent="0.2">
      <c r="J46" s="26"/>
      <c r="N46" s="11"/>
      <c r="O46" s="11"/>
    </row>
    <row r="47" spans="2:15" ht="14.25" x14ac:dyDescent="0.2">
      <c r="C47" s="41"/>
      <c r="J47" s="26"/>
      <c r="N47" s="11"/>
      <c r="O47" s="11"/>
    </row>
    <row r="48" spans="2:15" ht="14.25" x14ac:dyDescent="0.2">
      <c r="C48" s="42"/>
      <c r="E48" s="47"/>
      <c r="J48" s="26"/>
      <c r="N48" s="11"/>
      <c r="O48" s="11"/>
    </row>
    <row r="49" spans="3:15" ht="19.5" customHeight="1" x14ac:dyDescent="0.2">
      <c r="C49" s="43"/>
      <c r="J49" s="26"/>
      <c r="N49" s="11"/>
      <c r="O49" s="11"/>
    </row>
    <row r="50" spans="3:15" x14ac:dyDescent="0.2">
      <c r="J50" s="26"/>
      <c r="N50" s="11"/>
      <c r="O50" s="11"/>
    </row>
    <row r="51" spans="3:15" ht="24.75" customHeight="1" x14ac:dyDescent="0.2">
      <c r="C51" s="27"/>
      <c r="J51" s="26"/>
      <c r="N51" s="11"/>
      <c r="O51" s="11"/>
    </row>
    <row r="52" spans="3:15" ht="22.5" customHeight="1" x14ac:dyDescent="0.2">
      <c r="J52" s="26"/>
      <c r="N52" s="11"/>
      <c r="O52" s="11"/>
    </row>
    <row r="53" spans="3:15" x14ac:dyDescent="0.2">
      <c r="C53" s="10"/>
      <c r="J53" s="26"/>
      <c r="N53" s="11"/>
      <c r="O53" s="11"/>
    </row>
  </sheetData>
  <mergeCells count="14">
    <mergeCell ref="A8:H8"/>
    <mergeCell ref="A9:H9"/>
    <mergeCell ref="B28:C28"/>
    <mergeCell ref="E29:F29"/>
    <mergeCell ref="B32:D32"/>
    <mergeCell ref="B33:D33"/>
    <mergeCell ref="E34:F34"/>
    <mergeCell ref="C3:G3"/>
    <mergeCell ref="A4:E5"/>
    <mergeCell ref="F4:H4"/>
    <mergeCell ref="F5:H5"/>
    <mergeCell ref="A6:E6"/>
    <mergeCell ref="F6:H7"/>
    <mergeCell ref="A7:E7"/>
  </mergeCells>
  <pageMargins left="0.7" right="0.7" top="0.75" bottom="0.75" header="0.3" footer="0.3"/>
  <pageSetup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სახელმწიფო ბიუჯეტი</vt:lpstr>
      <vt:lpstr>საკუთარი სახსრები</vt:lpstr>
      <vt:lpstr>გრანტი</vt:lpstr>
      <vt:lpstr>გრანტი!Print_Area</vt:lpstr>
      <vt:lpstr>'საკუთარი სახსრები'!Print_Area</vt:lpstr>
      <vt:lpstr>'სახელმწიფო ბიუჯეტი'!Print_Area</vt:lpstr>
    </vt:vector>
  </TitlesOfParts>
  <Company>SPD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GOCHA NADIRADZE</dc:creator>
  <cp:lastModifiedBy>Tamta Iashvili</cp:lastModifiedBy>
  <cp:lastPrinted>2019-07-05T08:10:33Z</cp:lastPrinted>
  <dcterms:created xsi:type="dcterms:W3CDTF">2001-03-27T09:30:29Z</dcterms:created>
  <dcterms:modified xsi:type="dcterms:W3CDTF">2020-07-06T12:28:44Z</dcterms:modified>
</cp:coreProperties>
</file>